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<sst xmlns="http://schemas.openxmlformats.org/spreadsheetml/2006/main" count="3113" uniqueCount="1956">
  <si>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</si>
  <si>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</si>
  <si>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</si>
  <si>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</si>
  <si>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</si>
  <si>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</si>
  <si>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</si>
  <si>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</si>
  <si>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</si>
  <si>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</si>
  <si>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</si>
  <si>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</si>
  <si>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</si>
  <si>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</si>
  <si>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</si>
  <si>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</si>
  <si>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</si>
  <si>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</si>
  <si>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</si>
  <si>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</si>
  <si>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</si>
  <si>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</si>
  <si>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</si>
  <si>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</si>
  <si>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</si>
  <si>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</si>
  <si>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</si>
  <si>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</si>
  <si>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</si>
  <si>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</si>
  <si>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</si>
  <si>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</si>
  <si>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</si>
  <si>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</si>
  <si>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</si>
  <si>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</si>
  <si>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</si>
  <si>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</si>
  <si>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</si>
  <si>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</si>
  <si>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</si>
  <si>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</si>
  <si>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</si>
  <si>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</si>
  <si>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</si>
  <si>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</si>
  <si>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</si>
  <si>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</si>
  <si>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</si>
  <si>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</si>
  <si>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</si>
  <si>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</si>
  <si>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</si>
  <si>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</si>
  <si>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</si>
  <si>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</si>
  <si>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</si>
  <si>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</si>
  <si>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</si>
  <si>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</si>
  <si>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</si>
  <si>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</si>
  <si>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</si>
  <si>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</si>
  <si>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</si>
  <si>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</si>
  <si>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</si>
  <si>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</si>
  <si>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</si>
  <si>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</si>
  <si>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</si>
  <si>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</si>
  <si>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</si>
  <si>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</si>
  <si>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</si>
  <si>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</si>
  <si>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</si>
  <si>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</si>
  <si>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</si>
  <si>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</si>
  <si>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</si>
  <si>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</si>
  <si>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</si>
  <si>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</si>
  <si>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</si>
  <si>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</si>
  <si>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</si>
  <si>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</si>
  <si>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</si>
  <si>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</si>
  <si>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</si>
  <si>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</si>
  <si>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</si>
  <si>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</si>
  <si>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</si>
  <si>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</si>
  <si>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</si>
  <si>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</si>
  <si>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</si>
  <si>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</si>
  <si>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</si>
  <si>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</si>
  <si>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</si>
  <si>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</si>
  <si>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</si>
  <si>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</si>
  <si>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</si>
  <si>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</si>
  <si>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</si>
  <si>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</si>
  <si>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</si>
  <si>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</si>
  <si>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</si>
  <si>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</si>
  <si>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</si>
  <si>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</si>
  <si>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</si>
  <si>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</si>
  <si>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</si>
  <si>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</si>
  <si>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</si>
  <si>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</si>
  <si>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</si>
  <si>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</si>
  <si>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</si>
  <si>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</si>
  <si>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</si>
  <si>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</si>
  <si>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</si>
  <si>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</si>
  <si>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</si>
  <si>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</si>
  <si>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</si>
  <si>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</si>
  <si>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</si>
  <si>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</si>
  <si>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</si>
  <si>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</si>
  <si>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</si>
  <si>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</si>
  <si>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</si>
  <si>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</si>
  <si>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</si>
  <si>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</si>
  <si>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</si>
  <si>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</si>
  <si>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</si>
  <si>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</si>
  <si>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</si>
  <si>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</si>
  <si>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</si>
  <si>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</si>
  <si>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</si>
  <si>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</si>
  <si>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</si>
  <si>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</si>
  <si>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</si>
  <si>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</si>
  <si>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</si>
  <si>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</si>
  <si>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</si>
  <si>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</si>
  <si>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</si>
  <si>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</si>
  <si>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</si>
  <si>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</si>
  <si>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</si>
  <si>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</si>
  <si>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</si>
  <si>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</si>
  <si>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</si>
  <si>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</si>
  <si>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</si>
  <si>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</si>
  <si>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</si>
  <si>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</si>
  <si>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</si>
  <si>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</si>
  <si>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</si>
  <si>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</si>
  <si>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</si>
  <si>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</si>
  <si>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</si>
  <si>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</si>
  <si>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</si>
  <si>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</si>
  <si>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</si>
  <si>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</si>
  <si>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</si>
  <si>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</si>
  <si>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</si>
  <si>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</si>
  <si>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</si>
  <si>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</si>
  <si>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</si>
  <si>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</si>
  <si>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</si>
  <si>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</si>
  <si>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</si>
  <si>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</si>
  <si>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</si>
  <si>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</si>
  <si>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</si>
  <si>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</si>
  <si>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</si>
  <si>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</si>
  <si>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</si>
  <si>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</si>
  <si>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</si>
  <si>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</si>
  <si>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</si>
  <si>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</si>
  <si>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</si>
  <si>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</si>
  <si>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</si>
  <si>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</si>
  <si>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</si>
  <si>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</si>
  <si>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</si>
  <si>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</si>
  <si>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</si>
  <si>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</si>
  <si>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</si>
  <si>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</si>
  <si>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</si>
  <si>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</si>
  <si>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</si>
  <si>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</si>
  <si>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</si>
  <si>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</si>
  <si>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</si>
  <si>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</si>
  <si>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</si>
  <si>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</si>
  <si>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</si>
  <si>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</si>
  <si>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</si>
  <si>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</si>
  <si>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</si>
  <si>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</si>
  <si>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</si>
  <si>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</si>
  <si>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</si>
  <si>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</si>
  <si>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</si>
  <si>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</si>
  <si>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</si>
  <si>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</si>
  <si>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</si>
  <si>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</si>
  <si>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</si>
  <si>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</si>
  <si>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</si>
  <si>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</si>
  <si>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</si>
  <si>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</si>
  <si>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</si>
  <si>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</si>
  <si>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</si>
  <si>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</si>
  <si>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</si>
  <si>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</si>
  <si>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</si>
  <si>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</si>
  <si>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</si>
  <si>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</si>
  <si>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</si>
  <si>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</si>
  <si>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</si>
  <si>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</si>
  <si>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</si>
  <si>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</si>
  <si>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</si>
  <si>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</si>
  <si>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</si>
  <si>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</si>
  <si>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</si>
  <si>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</si>
  <si>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</si>
  <si>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</si>
  <si>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</si>
  <si>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</si>
  <si>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</si>
  <si>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</si>
  <si>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</si>
  <si>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</si>
  <si>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</si>
  <si>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</si>
  <si>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</si>
  <si>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</si>
  <si>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</si>
  <si>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</si>
  <si>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</si>
  <si>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</si>
  <si>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</si>
  <si>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</si>
  <si>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</si>
  <si>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</si>
  <si>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</si>
  <si>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</si>
  <si>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</si>
  <si>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</si>
  <si>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</si>
  <si>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</si>
  <si>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</si>
  <si>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</si>
  <si>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</si>
  <si>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</si>
  <si>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</si>
  <si>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</si>
  <si>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</si>
  <si>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</si>
  <si>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</si>
  <si>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</si>
  <si>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</si>
  <si>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</si>
  <si>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</si>
  <si>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</si>
  <si>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</si>
  <si>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</si>
  <si>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</si>
  <si>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</si>
  <si>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</si>
  <si>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</si>
  <si>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</si>
  <si>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</si>
  <si>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</si>
  <si>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</si>
  <si>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</si>
  <si>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</si>
  <si>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</si>
  <si>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</si>
  <si>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</si>
  <si>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</si>
  <si>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</si>
  <si>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</si>
  <si>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</si>
  <si>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</si>
  <si>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</si>
  <si>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</si>
  <si>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</si>
  <si>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</si>
  <si>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</si>
  <si>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</si>
  <si>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</si>
  <si>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</si>
  <si>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</si>
  <si>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</si>
  <si>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</si>
  <si>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</si>
  <si>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</si>
  <si>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</si>
  <si>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</si>
  <si>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</si>
  <si>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</si>
  <si>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</si>
  <si>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</si>
  <si>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</si>
  <si>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</si>
  <si>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</si>
  <si>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</si>
  <si>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</si>
  <si>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</si>
  <si>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</si>
  <si>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</si>
  <si>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</si>
  <si>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</si>
  <si>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</si>
  <si>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</si>
  <si>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</si>
  <si>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</si>
  <si>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</si>
  <si>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</si>
  <si>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</si>
  <si>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</si>
  <si>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</si>
  <si>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</si>
  <si>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</si>
  <si>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</si>
  <si>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</si>
  <si>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</si>
  <si>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</si>
  <si>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</si>
  <si>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</si>
  <si>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</si>
  <si>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</si>
  <si>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</si>
  <si>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</si>
  <si>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</si>
  <si>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</si>
  <si>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</si>
  <si>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</si>
  <si>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</si>
  <si>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</si>
  <si>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</si>
  <si>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</si>
  <si>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</si>
  <si>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</si>
  <si>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</si>
  <si>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</si>
  <si>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</si>
  <si>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</si>
  <si>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</si>
  <si>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</si>
  <si>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</si>
  <si>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</si>
  <si>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</si>
  <si>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</si>
  <si>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</si>
  <si>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</si>
  <si>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</si>
  <si>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</si>
  <si>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</si>
  <si>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</si>
  <si>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</si>
  <si>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</si>
  <si>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</si>
  <si>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</si>
  <si>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</si>
  <si>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</si>
  <si>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</si>
  <si>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</si>
  <si>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</si>
  <si>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</si>
  <si>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</si>
  <si>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</si>
  <si>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</si>
  <si>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</si>
  <si>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</si>
  <si>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</si>
  <si>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</si>
  <si>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</si>
  <si>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</si>
  <si>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</si>
  <si>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</si>
  <si>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</si>
  <si>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</si>
  <si>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</si>
  <si>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</si>
  <si>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</si>
  <si>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</si>
  <si>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</si>
  <si>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</si>
  <si>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</si>
  <si>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</si>
  <si>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</si>
  <si>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</si>
  <si>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</si>
  <si>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</si>
  <si>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</si>
  <si>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</si>
  <si>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</si>
  <si>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</si>
  <si>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</si>
  <si>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</si>
  <si>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</si>
  <si>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</si>
  <si>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</si>
  <si>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</si>
  <si>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</si>
  <si>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</si>
  <si>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</si>
  <si>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</si>
  <si>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</si>
  <si>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</si>
  <si>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</si>
  <si>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</si>
  <si>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</si>
  <si>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</si>
  <si>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</si>
  <si>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</si>
  <si>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</si>
  <si>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</si>
  <si>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</si>
  <si>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</si>
  <si>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</si>
  <si>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</si>
  <si>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</si>
  <si>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</si>
  <si>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</si>
  <si>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</si>
  <si>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</si>
  <si>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</si>
  <si>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</si>
  <si>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</si>
  <si>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</si>
  <si>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</si>
  <si>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</si>
  <si>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</si>
  <si>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</si>
  <si>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</si>
  <si>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</si>
  <si>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</si>
  <si>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</si>
  <si>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</si>
  <si>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</si>
  <si>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</si>
  <si>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</si>
  <si>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</si>
  <si>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</si>
  <si>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</si>
  <si>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</si>
  <si>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</si>
  <si>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</si>
  <si>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</si>
  <si>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</si>
  <si>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</si>
  <si>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</si>
  <si>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</si>
  <si>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</si>
  <si>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</si>
  <si>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</si>
  <si>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</si>
  <si>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</si>
  <si>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</si>
  <si>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</si>
  <si>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</si>
  <si>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</si>
  <si>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</si>
  <si>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</si>
  <si>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</si>
  <si>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</si>
  <si>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</si>
  <si>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</si>
  <si>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</si>
  <si>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</si>
  <si>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</si>
  <si>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</si>
  <si>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</si>
  <si>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</si>
  <si>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</si>
  <si>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</si>
  <si>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</si>
  <si>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</si>
  <si>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</si>
  <si>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</si>
  <si>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</si>
  <si>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</si>
  <si>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</si>
  <si>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</si>
  <si>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</si>
  <si>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</si>
  <si>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</si>
  <si>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</si>
  <si>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</si>
  <si>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</si>
  <si>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</si>
  <si>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</si>
  <si>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</si>
  <si>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</si>
  <si>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</si>
  <si>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</si>
  <si>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</si>
  <si>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</si>
  <si>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</si>
  <si>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</si>
  <si>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</si>
  <si>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</si>
  <si>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</si>
  <si>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</si>
  <si>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</si>
  <si>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</si>
  <si>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</si>
  <si>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</si>
  <si>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</si>
  <si>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</si>
  <si>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</si>
  <si>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</si>
  <si>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</si>
  <si>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</si>
  <si>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</si>
  <si>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</si>
  <si>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</si>
  <si>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</si>
  <si>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</si>
  <si>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</si>
  <si>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</si>
  <si>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</si>
  <si>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</si>
  <si>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</si>
  <si>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</si>
  <si>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</si>
  <si>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</si>
  <si>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</si>
  <si>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</si>
  <si>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</si>
  <si>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</si>
  <si>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</si>
  <si>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</si>
  <si>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</si>
  <si>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</si>
  <si>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</si>
  <si>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</si>
  <si>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</si>
  <si>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</si>
  <si>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</si>
  <si>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</si>
  <si>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</si>
  <si>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</si>
  <si>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</si>
  <si>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</si>
  <si>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</si>
  <si>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</si>
  <si>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</si>
  <si>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</si>
  <si>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</si>
  <si>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</si>
  <si>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</si>
  <si>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</si>
  <si>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</si>
  <si>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</si>
  <si>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</si>
  <si>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</si>
  <si>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</si>
  <si>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</si>
  <si>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</si>
  <si>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</si>
  <si>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</si>
  <si>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</si>
  <si>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</si>
  <si>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</si>
  <si>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</si>
  <si>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</si>
  <si>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</si>
  <si>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</si>
  <si>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</si>
  <si>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</si>
  <si>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</si>
  <si>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</si>
  <si>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</si>
  <si>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</si>
  <si>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</si>
  <si>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</si>
  <si>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</si>
  <si>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</si>
  <si>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</si>
  <si>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</si>
  <si>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</si>
  <si>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</si>
  <si>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</si>
  <si>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</si>
  <si>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</si>
  <si>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</si>
  <si>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</si>
  <si>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</si>
  <si>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</si>
  <si>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</si>
  <si>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</si>
  <si>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</si>
  <si>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</si>
  <si>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</si>
  <si>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</si>
  <si>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</si>
  <si>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</si>
  <si>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</si>
  <si>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</si>
  <si>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</si>
  <si>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</si>
  <si>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</si>
  <si>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</si>
  <si>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</si>
  <si>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</si>
  <si>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</si>
  <si>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</si>
  <si>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</si>
  <si>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</si>
  <si>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</si>
  <si>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</si>
  <si>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</si>
  <si>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</si>
  <si>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</si>
  <si>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</si>
  <si>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</si>
  <si>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</si>
  <si>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</si>
  <si>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</si>
  <si>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</si>
  <si>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</si>
  <si>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</si>
  <si>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</si>
  <si>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</si>
  <si>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</si>
  <si>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</si>
  <si>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</si>
  <si>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</si>
  <si>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</si>
  <si>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</si>
  <si>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</si>
  <si>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</si>
  <si>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</si>
  <si>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</si>
  <si>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</si>
  <si>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</si>
  <si>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</si>
  <si>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</si>
  <si>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</si>
  <si>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</si>
  <si>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</si>
  <si>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</si>
  <si>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</si>
  <si>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</si>
  <si>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</si>
  <si>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</si>
  <si>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</si>
  <si>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</si>
  <si>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</si>
  <si>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</si>
  <si>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</si>
  <si>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</si>
  <si>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</si>
  <si>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</si>
  <si>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</si>
  <si>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</si>
  <si>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</si>
  <si>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</si>
  <si>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</si>
  <si>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</si>
  <si>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</si>
  <si>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</si>
  <si>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</si>
  <si>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</si>
  <si>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</si>
  <si>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</si>
  <si>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</si>
  <si>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</si>
  <si>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</si>
  <si>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</si>
  <si>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</si>
  <si>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</si>
  <si>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</si>
  <si>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</si>
  <si>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</si>
  <si>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</si>
  <si>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</si>
  <si>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</si>
  <si>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</si>
  <si>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</si>
  <si>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</si>
  <si>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</si>
  <si>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</si>
  <si>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</si>
  <si>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</si>
  <si>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</si>
  <si>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</si>
  <si>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</si>
  <si>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</si>
  <si>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</si>
  <si>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</si>
  <si>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</si>
  <si>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</si>
  <si>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</si>
  <si>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</si>
  <si>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</si>
  <si>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</si>
  <si>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</si>
  <si>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</si>
  <si>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</si>
  <si>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</si>
  <si>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</si>
  <si>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</si>
  <si>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</si>
  <si>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</si>
  <si>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</si>
  <si>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</si>
  <si>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</si>
  <si>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</si>
  <si>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</si>
  <si>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</si>
  <si>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</si>
  <si>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</si>
  <si>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</si>
  <si>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</si>
  <si>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</si>
  <si>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</si>
  <si>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</si>
  <si>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</si>
  <si>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</si>
  <si>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</si>
  <si>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</si>
  <si>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</si>
  <si>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</si>
  <si>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</si>
  <si>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</si>
  <si>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</si>
  <si>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</si>
  <si>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</si>
  <si>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</si>
  <si>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</si>
  <si>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</si>
  <si>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</si>
  <si>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</si>
  <si>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</si>
  <si>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</si>
  <si>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</si>
  <si>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</si>
  <si>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</si>
  <si>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</si>
  <si>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</si>
  <si>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</si>
  <si>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</si>
  <si>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</si>
  <si>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</si>
  <si>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</si>
  <si>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</si>
  <si>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</si>
  <si>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</si>
  <si>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</si>
  <si>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</si>
  <si>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</si>
  <si>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</si>
  <si>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</si>
  <si>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</si>
  <si>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</si>
  <si>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</si>
  <si>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</si>
  <si>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</si>
  <si>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</si>
  <si>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</si>
  <si>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</si>
  <si>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</si>
  <si>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</si>
  <si>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</si>
  <si>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</si>
  <si>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</si>
  <si>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</si>
  <si>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</si>
  <si>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</si>
  <si>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</si>
  <si>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</si>
  <si>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</si>
  <si>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</si>
  <si>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</si>
  <si>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</si>
  <si>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</si>
  <si>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</si>
  <si>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</si>
  <si>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</si>
  <si>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</si>
  <si>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</si>
  <si>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</si>
  <si>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</si>
  <si>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</si>
  <si>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</si>
  <si>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</si>
  <si>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</si>
  <si>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</si>
  <si>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</si>
  <si>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</si>
  <si>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</si>
  <si>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</si>
  <si>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</si>
  <si>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</si>
  <si>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</si>
  <si>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</si>
  <si>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</si>
  <si>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</si>
  <si>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</si>
  <si>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</si>
  <si>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</si>
  <si>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</si>
  <si>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</si>
  <si>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</si>
  <si>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</si>
  <si>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</si>
  <si>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</si>
  <si>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</si>
  <si>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</si>
  <si>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</si>
  <si>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</si>
  <si>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</si>
  <si>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</si>
  <si>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</si>
  <si>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</si>
  <si>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</si>
  <si>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</si>
  <si>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</si>
  <si>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</si>
  <si>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</si>
  <si>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</si>
  <si>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</si>
  <si>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</si>
  <si>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</si>
  <si>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</si>
  <si>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</si>
  <si>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</si>
  <si>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</si>
  <si>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</si>
  <si>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</si>
  <si>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</si>
  <si>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</si>
  <si>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</si>
  <si>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</si>
  <si>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</si>
  <si>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</si>
  <si>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</si>
  <si>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</si>
  <si>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</si>
  <si>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</si>
  <si>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</si>
  <si>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</si>
  <si>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</si>
  <si>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</si>
  <si>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</si>
  <si>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</si>
  <si>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</si>
  <si>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</si>
  <si>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</si>
  <si>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</si>
  <si>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</si>
  <si>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</si>
  <si>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</si>
  <si>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</si>
  <si>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</si>
  <si>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</si>
  <si>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</si>
  <si>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</si>
  <si>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</si>
  <si>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</si>
  <si>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</si>
  <si>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</si>
  <si>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</si>
  <si>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</si>
  <si>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</si>
  <si>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</si>
  <si>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</si>
  <si>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</si>
  <si>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</si>
  <si>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</si>
  <si>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</si>
  <si>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</si>
  <si>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</si>
  <si>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</si>
  <si>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</si>
  <si>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</si>
  <si>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</si>
  <si>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</si>
  <si>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</si>
  <si>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</si>
  <si>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</si>
  <si>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</si>
  <si>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</si>
  <si>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</si>
  <si>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</si>
  <si>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</si>
  <si>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</si>
  <si>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</si>
  <si>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</si>
  <si>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</si>
  <si>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</si>
  <si>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</si>
  <si>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</si>
  <si>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</si>
  <si>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</si>
  <si>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</si>
  <si>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</si>
  <si>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</si>
  <si>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</si>
  <si>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</si>
  <si>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</si>
  <si>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</si>
  <si>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</si>
  <si>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</si>
  <si>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</si>
  <si>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</si>
  <si>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</si>
  <si>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</si>
  <si>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</si>
  <si>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</si>
  <si>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</si>
  <si>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</si>
  <si>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</si>
  <si>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</si>
  <si>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</si>
  <si>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</si>
  <si>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</si>
  <si>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</si>
  <si>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</si>
  <si>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</si>
  <si>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</si>
  <si>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</si>
  <si>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</si>
  <si>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</si>
  <si>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</si>
  <si>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</si>
  <si>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</si>
  <si>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</si>
  <si>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</si>
  <si>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</si>
  <si>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</si>
  <si>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</si>
  <si>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</si>
  <si>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</si>
  <si>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</si>
  <si>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</si>
  <si>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</si>
  <si>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</si>
  <si>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</si>
  <si>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</si>
  <si>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</si>
  <si>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</si>
  <si>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</si>
  <si>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</si>
  <si>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</si>
  <si>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</si>
  <si>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</si>
  <si>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</si>
  <si>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</si>
  <si>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</si>
  <si>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</si>
  <si>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</si>
  <si>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</si>
  <si>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</si>
  <si>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</si>
  <si>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</si>
  <si>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</si>
  <si>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</si>
  <si>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</si>
  <si>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</si>
  <si>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</si>
  <si>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</si>
  <si>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</si>
  <si>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</si>
  <si>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</si>
  <si>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</si>
  <si>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</si>
  <si>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</si>
  <si>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</si>
  <si>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</si>
  <si>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</si>
  <si>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</si>
  <si>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</si>
  <si>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</si>
  <si>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</si>
  <si>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</si>
  <si>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</si>
  <si>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</si>
  <si>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</si>
  <si>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</si>
  <si>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</si>
  <si>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</si>
  <si>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</si>
  <si>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</si>
  <si>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</si>
  <si>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</si>
  <si>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</si>
  <si>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</si>
  <si>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</si>
  <si>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</si>
  <si>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</si>
  <si>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</si>
  <si>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</si>
  <si>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</si>
  <si>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</si>
  <si>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</si>
  <si>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</si>
  <si>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</si>
  <si>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</si>
  <si>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</si>
  <si>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</si>
  <si>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</si>
  <si>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</si>
  <si>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</si>
  <si>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</si>
  <si>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</si>
  <si>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</si>
  <si>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</si>
  <si>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</si>
  <si>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</si>
  <si>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</si>
  <si>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</si>
  <si>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</si>
  <si>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</si>
  <si>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</si>
  <si>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</si>
  <si>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</si>
  <si>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</si>
  <si>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</si>
  <si>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</si>
  <si>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</si>
  <si>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</si>
  <si>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</si>
  <si>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</si>
  <si>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</si>
  <si>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</si>
  <si>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</si>
  <si>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</si>
  <si>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</si>
  <si>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</si>
  <si>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</si>
  <si>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</si>
  <si>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</si>
  <si>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</si>
  <si>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</si>
  <si>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</si>
  <si>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</si>
  <si>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</si>
  <si>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</si>
  <si>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</si>
  <si>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</si>
  <si>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</si>
  <si>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</si>
  <si>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</si>
  <si>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</si>
  <si>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</si>
  <si>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</si>
  <si>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</si>
  <si>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</si>
  <si>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</si>
  <si>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</si>
  <si>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</si>
  <si>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</si>
  <si>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</si>
  <si>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</si>
  <si>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</si>
  <si>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</si>
  <si>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</si>
  <si>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</si>
  <si>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</si>
  <si>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</si>
  <si>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</si>
  <si>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</si>
  <si>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</si>
  <si>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</si>
  <si>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</si>
  <si>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</si>
  <si>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</si>
  <si>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</si>
  <si>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</si>
  <si>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</si>
  <si>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</si>
  <si>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</si>
  <si>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</si>
  <si>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</si>
  <si>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</si>
  <si>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</si>
  <si>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</si>
  <si>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</si>
  <si>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</si>
  <si>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</si>
  <si>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</si>
  <si>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</si>
  <si>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</si>
  <si>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</si>
  <si>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</si>
  <si>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</si>
  <si>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</si>
  <si>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</si>
  <si>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</si>
  <si>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</si>
  <si>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</si>
  <si>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</si>
  <si>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</si>
  <si>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</si>
  <si>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</si>
  <si>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</si>
  <si>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</si>
  <si>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</si>
  <si>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</si>
  <si>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</si>
  <si>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</si>
  <si>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</si>
  <si>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</si>
  <si>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</si>
  <si>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</si>
  <si>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</si>
  <si>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</si>
  <si>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</si>
  <si>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</si>
  <si>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</si>
  <si>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</si>
  <si>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</si>
  <si>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</si>
  <si>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</si>
  <si>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</si>
  <si>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</si>
  <si>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</si>
  <si>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</si>
  <si>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</si>
  <si>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</si>
  <si>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</si>
  <si>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</si>
  <si>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</si>
  <si>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</si>
  <si>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</si>
  <si>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</si>
  <si>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</si>
  <si>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</si>
  <si>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</si>
  <si>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</si>
  <si>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</si>
  <si>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</si>
  <si>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</si>
  <si>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</si>
  <si>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</si>
  <si>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</si>
  <si>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</si>
  <si>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</si>
  <si>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</si>
  <si>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</si>
  <si>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</si>
  <si>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</si>
  <si>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</si>
  <si>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</si>
  <si>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</si>
  <si>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</si>
  <si>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</si>
  <si>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</si>
  <si>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</si>
  <si>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</si>
  <si>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</si>
  <si>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</si>
  <si>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</si>
  <si>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</si>
  <si>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</si>
  <si>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</si>
  <si>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</si>
  <si>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</si>
  <si>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</si>
  <si>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</si>
  <si>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</si>
  <si>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</si>
  <si>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</si>
  <si>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</si>
  <si>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</si>
  <si>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</si>
  <si>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</si>
  <si>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</si>
  <si>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</si>
  <si>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</si>
  <si>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</si>
  <si>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</si>
  <si>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</si>
  <si>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</si>
  <si>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</si>
  <si>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</si>
  <si>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</si>
  <si>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</si>
  <si>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</si>
  <si>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</si>
  <si>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</si>
  <si>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</si>
  <si>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</si>
  <si>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</si>
  <si>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</si>
  <si>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</si>
  <si>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</si>
  <si>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</si>
  <si>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</si>
  <si>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</si>
  <si>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</si>
  <si>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</si>
  <si>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</si>
  <si>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</si>
  <si>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</si>
  <si>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</si>
  <si>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</si>
  <si>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</si>
  <si>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</si>
  <si>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</si>
  <si>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</si>
  <si>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</si>
  <si>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</si>
  <si>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</si>
  <si>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</si>
  <si>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</si>
  <si>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</si>
  <si>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</si>
  <si>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</si>
  <si>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</si>
  <si>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</si>
  <si>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</si>
  <si>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</si>
  <si>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</si>
  <si>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</si>
  <si>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</si>
  <si>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</si>
  <si>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</si>
  <si>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</si>
  <si>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</si>
  <si>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</si>
  <si>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</si>
  <si>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</si>
  <si>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</si>
  <si>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</si>
  <si>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</si>
  <si>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</si>
  <si>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</si>
  <si>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</si>
  <si>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</si>
  <si>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</si>
  <si>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</si>
  <si>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</si>
  <si>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</si>
  <si>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</si>
  <si>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</si>
  <si>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</si>
  <si>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</si>
  <si>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</si>
  <si>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</si>
  <si>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</si>
  <si>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</si>
  <si>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</si>
  <si>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</si>
  <si>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</si>
  <si>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</si>
  <si>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</si>
  <si>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</si>
  <si>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</si>
  <si>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</si>
  <si>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</si>
  <si>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</si>
  <si>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</si>
  <si>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</si>
  <si>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</si>
  <si>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</si>
  <si>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</si>
  <si>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</si>
  <si>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</si>
  <si>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</si>
  <si>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</si>
  <si>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</si>
  <si>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</si>
  <si>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</si>
  <si>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</si>
  <si>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</si>
  <si>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</si>
  <si>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</si>
  <si>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</si>
  <si>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</si>
  <si>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</si>
  <si>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</si>
  <si>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</si>
  <si>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</si>
  <si>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</si>
  <si>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</si>
  <si>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</si>
  <si>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</si>
  <si>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</si>
  <si>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</si>
  <si>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</si>
  <si>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</si>
  <si>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</si>
  <si>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</si>
  <si>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</si>
  <si>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</si>
  <si>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</si>
  <si>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</si>
  <si>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</si>
  <si>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</si>
  <si>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</si>
  <si>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</si>
  <si>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</si>
  <si>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</si>
  <si>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</si>
  <si>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</si>
  <si>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</si>
  <si>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</si>
  <si>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</si>
  <si>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</si>
  <si>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</si>
  <si>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</si>
  <si>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</si>
  <si>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</si>
  <si>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</si>
  <si>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</si>
  <si>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</si>
  <si>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</si>
  <si>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</si>
  <si>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</si>
  <si>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</si>
  <si>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</si>
  <si>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</si>
  <si>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</si>
  <si>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</si>
  <si>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</si>
  <si>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</si>
  <si>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</si>
  <si>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</si>
  <si>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</si>
  <si>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</si>
  <si>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</si>
  <si>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</si>
  <si>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</si>
  <si>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</si>
  <si>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</si>
  <si>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</si>
  <si>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</si>
  <si>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</si>
  <si>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</si>
  <si>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</si>
  <si>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</si>
  <si>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</si>
  <si>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</si>
  <si>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</si>
  <si>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</si>
  <si>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</si>
  <si>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</si>
  <si>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</si>
  <si>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</si>
  <si>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</si>
  <si>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</si>
  <si>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</si>
  <si>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</si>
  <si>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</si>
  <si>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</si>
  <si>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</si>
  <si>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</si>
  <si>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</si>
  <si>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</si>
  <si>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</si>
  <si>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</si>
  <si>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</si>
  <si>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</si>
  <si>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</si>
  <si>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</si>
  <si>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</si>
  <si>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</si>
  <si>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</si>
  <si>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</si>
  <si>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</si>
  <si>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</si>
  <si>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</si>
  <si>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</si>
  <si>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</si>
  <si>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</si>
  <si>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</si>
  <si>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</si>
  <si>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</si>
  <si>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</si>
  <si>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</si>
  <si>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</si>
  <si>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</si>
  <si>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</si>
  <si>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</si>
  <si>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</si>
  <si>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</si>
  <si>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</si>
  <si>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</si>
  <si>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</si>
  <si>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</si>
  <si>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</si>
  <si>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</si>
  <si>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</si>
  <si>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</si>
  <si>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</si>
  <si>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</si>
  <si>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</si>
  <si>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</si>
  <si>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</si>
  <si>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</si>
  <si>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</si>
  <si>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</si>
  <si>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</si>
  <si>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</si>
  <si>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</si>
  <si>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</si>
  <si>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</si>
  <si>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</si>
  <si>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</si>
  <si>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</si>
  <si>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</si>
  <si>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</si>
  <si>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</si>
  <si>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</si>
  <si>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</si>
  <si>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</si>
  <si>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</si>
  <si>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</si>
  <si>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</si>
  <si>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</si>
  <si>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</si>
  <si>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</si>
  <si>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</si>
  <si>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</si>
  <si>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</si>
  <si>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</si>
  <si>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</si>
  <si>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</si>
  <si>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</si>
  <si>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</si>
  <si>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</si>
  <si>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</si>
  <si>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</si>
  <si>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</si>
  <si>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</si>
  <si>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</si>
  <si>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</si>
  <si>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</si>
  <si>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</si>
  <si>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</si>
  <si>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</si>
  <si>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</si>
  <si>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</si>
  <si>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</si>
  <si>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</si>
  <si>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</si>
  <si>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</si>
  <si>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</si>
  <si>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</si>
  <si>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</si>
  <si>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</si>
  <si>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</si>
  <si>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</si>
  <si>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</si>
  <si>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</si>
  <si>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</si>
  <si>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</si>
  <si>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</si>
  <si>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</si>
  <si>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</si>
  <si>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</si>
  <si>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</si>
  <si>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</si>
  <si>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</si>
  <si>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</si>
  <si>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</si>
  <si>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</si>
  <si>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</si>
  <si>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</si>
  <si>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</si>
  <si>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</si>
  <si>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</si>
  <si>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</si>
  <si>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</si>
  <si>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</si>
  <si>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</si>
  <si>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</si>
  <si>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</si>
  <si>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</si>
  <si>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</si>
  <si>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</si>
  <si>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</si>
  <si>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</si>
  <si>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</si>
  <si>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</si>
  <si>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</si>
  <si>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</si>
  <si>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</si>
  <si>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</si>
  <si>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</si>
  <si>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</si>
  <si>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</si>
  <si>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</si>
  <si>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</si>
  <si>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</si>
  <si>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</si>
  <si>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</si>
  <si>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</si>
  <si>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</si>
  <si>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</si>
  <si>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</si>
  <si>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</si>
  <si>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</si>
  <si>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</si>
  <si>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</si>
  <si>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</si>
  <si>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</si>
  <si>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</si>
  <si>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</si>
  <si>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</si>
  <si>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</si>
  <si>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</si>
  <si>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</si>
  <si>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</si>
  <si>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</si>
  <si>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</si>
  <si>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</si>
  <si>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</si>
  <si>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</si>
  <si>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</si>
  <si>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</si>
  <si>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</si>
  <si>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</si>
  <si>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</si>
  <si>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</si>
  <si>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</si>
  <si>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</si>
  <si>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</si>
  <si>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</si>
  <si>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</si>
  <si>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</si>
  <si>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</si>
  <si>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</si>
  <si>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</si>
  <si>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</si>
  <si>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</si>
  <si>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</si>
  <si>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</si>
  <si>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</si>
  <si>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</si>
  <si>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</si>
  <si>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</si>
  <si>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</si>
  <si>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</si>
  <si>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</si>
  <si>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</si>
  <si>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</si>
  <si>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</si>
  <si>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</si>
  <si>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</si>
  <si>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</si>
  <si>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</si>
  <si>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</si>
  <si>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</si>
  <si>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</si>
  <si>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</si>
  <si>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</si>
  <si>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</si>
  <si>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</si>
  <si>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</si>
  <si>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</si>
  <si>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</si>
  <si>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</si>
  <si>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</si>
  <si>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</si>
  <si>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</si>
  <si>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</si>
  <si>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</si>
  <si>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</si>
  <si>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</si>
  <si>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</si>
  <si>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</si>
  <si>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</si>
  <si>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</si>
  <si>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</si>
  <si>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</si>
  <si>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</si>
  <si>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</si>
  <si>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</si>
  <si>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</si>
  <si>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</si>
  <si>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</si>
  <si>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</si>
  <si>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</si>
  <si>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</si>
  <si>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</si>
  <si>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</si>
  <si>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</si>
  <si>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</si>
  <si>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</si>
  <si>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</si>
  <si>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</si>
  <si>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</si>
  <si>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</si>
  <si>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</si>
  <si>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</si>
  <si>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</si>
  <si>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</si>
  <si>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</si>
  <si>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</si>
  <si>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</si>
  <si>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</si>
  <si>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</si>
  <si>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</si>
  <si>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</si>
  <si>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</si>
  <si>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</si>
  <si>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</si>
  <si>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</si>
  <si>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</si>
  <si>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</si>
  <si>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</si>
  <si>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</si>
  <si>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</si>
  <si>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</si>
  <si>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</si>
  <si>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</si>
  <si>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</si>
  <si>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</si>
  <si>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</si>
  <si>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</si>
  <si>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</si>
  <si>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</si>
  <si>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</si>
  <si>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</si>
  <si>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</si>
  <si>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</si>
  <si>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</si>
  <si>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</si>
  <si>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</si>
  <si>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</si>
  <si>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</si>
  <si>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</si>
  <si>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</si>
  <si>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</si>
  <si>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</si>
  <si>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</si>
  <si>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</si>
  <si>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</si>
  <si>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</si>
  <si>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</si>
  <si>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</si>
  <si>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</si>
  <si>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</si>
  <si>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</si>
  <si>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</si>
  <si>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</si>
  <si>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</si>
  <si>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</si>
  <si>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</si>
  <si>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</si>
  <si>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</si>
  <si>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</si>
  <si>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</si>
  <si>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</si>
  <si>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</si>
  <si>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</si>
  <si>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</si>
  <si>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</si>
  <si>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</si>
  <si>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</si>
  <si>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</si>
  <si>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</si>
  <si>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</si>
  <si>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</si>
  <si>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</si>
  <si>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</si>
  <si>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</si>
  <si>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</si>
  <si>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</si>
  <si>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</si>
  <si>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</si>
  <si>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</si>
  <si>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</si>
  <si>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</si>
  <si>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</si>
  <si>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</si>
  <si>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</si>
  <si>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</si>
  <si>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</si>
  <si>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</si>
  <si>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</si>
  <si>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</si>
  <si>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</si>
  <si>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</si>
  <si>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</si>
  <si>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</si>
  <si>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</si>
  <si>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</si>
  <si>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</si>
  <si>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</si>
  <si>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</si>
  <si>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</si>
  <si>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</si>
  <si>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</si>
  <si>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</si>
  <si>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</si>
  <si>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</si>
  <si>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</si>
  <si>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</si>
  <si>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</si>
  <si>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</si>
  <si>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</si>
  <si>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</si>
  <si>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</si>
  <si>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</si>
  <si>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</si>
  <si>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</si>
  <si>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</si>
  <si>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</si>
  <si>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</si>
  <si>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</si>
  <si>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</si>
  <si>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</si>
  <si>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</si>
  <si>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</si>
  <si>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</si>
  <si>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</si>
  <si>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</si>
  <si>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</si>
  <si>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</si>
  <si>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</si>
  <si>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</si>
  <si>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</si>
  <si>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</si>
  <si>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</si>
  <si>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</si>
  <si>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</si>
  <si>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</si>
  <si>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</si>
  <si>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</si>
  <si>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</si>
  <si>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</si>
  <si>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</si>
  <si>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</si>
  <si>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</si>
  <si>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</si>
  <si>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</si>
  <si>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</si>
  <si>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</si>
  <si>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</si>
  <si>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</si>
  <si>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</si>
  <si>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</si>
  <si>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</si>
  <si>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</si>
  <si>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</si>
  <si>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</si>
  <si>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</si>
  <si>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</si>
  <si>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</si>
  <si>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</si>
  <si>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</si>
  <si>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</si>
  <si>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</si>
  <si>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</si>
  <si>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</si>
  <si>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</si>
  <si>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</si>
  <si>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</si>
  <si>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</si>
  <si>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</si>
  <si>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</si>
  <si>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</si>
  <si>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</si>
  <si>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</si>
  <si>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</si>
  <si>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</si>
  <si>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</si>
  <si>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</si>
  <si>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</si>
  <si>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</si>
  <si>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</si>
  <si>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</si>
  <si>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</si>
  <si>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</si>
  <si>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</si>
  <si>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</si>
  <si>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</si>
  <si>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</si>
  <si>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</si>
  <si>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</si>
  <si>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</si>
  <si>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</si>
  <si>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</si>
  <si>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</si>
  <si>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</si>
  <si>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</si>
  <si>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</si>
  <si>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</si>
  <si>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</si>
  <si>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</si>
  <si>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</si>
  <si>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</si>
  <si>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</si>
  <si>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</si>
  <si>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</si>
  <si>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</si>
  <si>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</si>
  <si>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</si>
  <si>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</si>
  <si>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</si>
  <si>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</si>
  <si>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</si>
  <si>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</si>
  <si>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</si>
  <si>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</si>
  <si>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</si>
  <si>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</si>
  <si>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</si>
  <si>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</si>
  <si>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</si>
  <si>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</si>
  <si>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</si>
  <si>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</si>
  <si>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</si>
  <si>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</si>
  <si>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</si>
  <si>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</si>
  <si>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</si>
  <si>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</si>
  <si>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</si>
  <si>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</si>
  <si>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</si>
  <si>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</si>
  <si>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</si>
  <si>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</si>
  <si>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</si>
  <si>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</si>
  <si>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</si>
  <si>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</si>
  <si>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</si>
  <si>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</si>
  <si>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</si>
  <si>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</si>
  <si>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</si>
  <si>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</si>
  <si>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</si>
  <si>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</si>
  <si>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</si>
  <si>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</si>
  <si>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</si>
  <si>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</si>
  <si>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</si>
  <si>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</si>
  <si>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</si>
  <si>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</si>
  <si>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</si>
  <si>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</si>
  <si>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</si>
  <si>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</si>
  <si>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</si>
  <si>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</si>
  <si>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</si>
  <si>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</si>
  <si>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</si>
  <si>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</si>
  <si>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</si>
  <si>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</si>
  <si>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</si>
  <si>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</si>
  <si>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</si>
  <si>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</si>
  <si>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</si>
  <si>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</si>
  <si>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</si>
  <si>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</si>
  <si>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</si>
  <si>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</si>
  <si>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</si>
  <si>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</si>
  <si>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</si>
  <si>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</si>
  <si>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</si>
  <si>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</si>
  <si>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</si>
  <si>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</si>
  <si>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</si>
  <si>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</si>
  <si>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</si>
  <si>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</si>
  <si>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</si>
  <si>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</si>
  <si>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</si>
  <si>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</si>
  <si>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</si>
  <si>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</si>
  <si>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</si>
  <si>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</si>
  <si>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</si>
  <si>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</si>
  <si>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</si>
  <si>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</si>
  <si>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</si>
  <si>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</si>
  <si>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</si>
  <si>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</si>
  <si>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</si>
  <si>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ИЗГОТВИЛ:</t>
  </si>
  <si>
    <t>и.д.'Н-к отдел "БМСО":</t>
  </si>
  <si>
    <t>ДИРЕКТОР "БФС":          …………………………</t>
  </si>
  <si>
    <t xml:space="preserve">                      (ЛИЛИЯ  ПАУНОВА)</t>
  </si>
  <si>
    <t>Йовка Стойчовска</t>
  </si>
  <si>
    <t xml:space="preserve">                      (ХРИСТИНА МЛАДЕНОВА)</t>
  </si>
  <si>
    <t>сл. тел.:940 63 15</t>
  </si>
  <si>
    <t xml:space="preserve">                      (РОСЕН АСЕНОВ)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</si>
</sst>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78">
      <selection activeCell="B111" sqref="B111:G11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1936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41943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96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1067966</v>
      </c>
      <c r="G22" s="157">
        <f>+G23+G25+G36+G37</f>
        <v>1067966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23297</v>
      </c>
      <c r="G36" s="267">
        <f>+OTCHET!F133</f>
        <v>23297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1044669</v>
      </c>
      <c r="G37" s="267">
        <f>OTCHET!F136+OTCHET!F145+OTCHET!F154</f>
        <v>1044669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1208692</v>
      </c>
      <c r="G38" s="162">
        <f>SUM(G39:G53)-G44-G46-G51-G52</f>
        <v>1208692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17987</v>
      </c>
      <c r="G39" s="160">
        <f>OTCHET!F181</f>
        <v>17987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117495</v>
      </c>
      <c r="G40" s="161">
        <f>OTCHET!F184</f>
        <v>117495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5341</v>
      </c>
      <c r="G41" s="161">
        <f>+OTCHET!F190+OTCHET!F196</f>
        <v>5341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224594</v>
      </c>
      <c r="G42" s="161">
        <f>+OTCHET!F197+OTCHET!F215+OTCHET!F262</f>
        <v>224594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843275</v>
      </c>
      <c r="G48" s="161">
        <f>OTCHET!F266+OTCHET!F267+OTCHET!F275+OTCHET!F278</f>
        <v>843275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142531</v>
      </c>
      <c r="G54" s="157">
        <f>+G55+G56+G60</f>
        <v>142531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142531</v>
      </c>
      <c r="G56" s="166">
        <f>+OTCHET!F370+OTCHET!F378+OTCHET!F383+OTCHET!F386+OTCHET!F389+OTCHET!F392+OTCHET!F393+OTCHET!F396+OTCHET!F409+OTCHET!F410+OTCHET!F411+OTCHET!F412+OTCHET!F413</f>
        <v>142531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1805</v>
      </c>
      <c r="G62" s="157">
        <f>+G22-G38+G54-G61</f>
        <v>1805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-1805</v>
      </c>
      <c r="G64" s="167">
        <f aca="true" t="shared" si="5" ref="G64:L64">SUM(+G66+G74+G75+G82+G83+G84+G87+G88+G89+G90+G91+G92+G93)</f>
        <v>-1805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-2965</v>
      </c>
      <c r="G84" s="166">
        <f aca="true" t="shared" si="9" ref="G84:M84">+G85+G86</f>
        <v>-2965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-2965</v>
      </c>
      <c r="G86" s="166">
        <f>+OTCHET!F508+OTCHET!F511+OTCHET!F531</f>
        <v>-2965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1160</v>
      </c>
      <c r="G87" s="270">
        <f>OTCHET!F518</f>
        <v>1160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1948</v>
      </c>
      <c r="C111" s="70" t="s">
        <v>1949</v>
      </c>
      <c r="D111" s="70" t="s">
        <v>1950</v>
      </c>
      <c r="E111" s="71" t="s">
        <v>1950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1951</v>
      </c>
      <c r="C112" s="72" t="s">
        <v>1952</v>
      </c>
      <c r="D112" s="72" t="s">
        <v>1953</v>
      </c>
      <c r="E112" s="72" t="s">
        <v>1953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1954</v>
      </c>
      <c r="C113" s="68"/>
      <c r="D113" s="68" t="s">
        <v>1129</v>
      </c>
      <c r="E113" s="71"/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 t="s">
        <v>1955</v>
      </c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71" t="s">
        <v>1129</v>
      </c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72" t="s">
        <v>1955</v>
      </c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1919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070" t="str">
        <f>OTCHET!B9</f>
        <v>МИНИСТЕРСТВО НА ОКОЛНАТА СРЕДА И ВОДИТЕ</v>
      </c>
      <c r="C9" s="1071"/>
      <c r="D9" s="1071"/>
      <c r="E9" s="665">
        <f>OTCHET!$E9</f>
        <v>41640</v>
      </c>
      <c r="F9" s="666">
        <f>OTCHET!$F9</f>
        <v>41943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1145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1149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1154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1944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1163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1483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1174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1177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1180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1181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1188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1189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1190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1191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1206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1223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1226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1231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23297</v>
      </c>
      <c r="G45" s="689">
        <f>OTCHET!$G133</f>
        <v>0</v>
      </c>
      <c r="H45" s="689">
        <f>OTCHET!$H133</f>
        <v>23297</v>
      </c>
      <c r="I45" s="835">
        <f t="shared" si="0"/>
        <v>1</v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1044669</v>
      </c>
      <c r="G46" s="735">
        <f>OTCHET!$G136</f>
        <v>0</v>
      </c>
      <c r="H46" s="735">
        <f>OTCHET!$H136</f>
        <v>1044669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1067966</v>
      </c>
      <c r="G49" s="704">
        <f>OTCHET!$G163</f>
        <v>0</v>
      </c>
      <c r="H49" s="704">
        <f>OTCHET!$H163</f>
        <v>1067966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str">
        <f>$B$9</f>
        <v>МИНИСТЕРСТВО НА ОКОЛНАТА СРЕДА И ВОДИТЕ</v>
      </c>
      <c r="C56" s="1079"/>
      <c r="D56" s="1079"/>
      <c r="E56" s="713">
        <f>$E$9</f>
        <v>41640</v>
      </c>
      <c r="F56" s="714">
        <f>$F$9</f>
        <v>41943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097" t="s">
        <v>1027</v>
      </c>
      <c r="D63" s="1098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080" t="s">
        <v>1519</v>
      </c>
      <c r="K63" s="1080" t="s">
        <v>1520</v>
      </c>
      <c r="L63" s="1080" t="s">
        <v>1521</v>
      </c>
      <c r="M63" s="1080" t="s">
        <v>1522</v>
      </c>
    </row>
    <row r="64" spans="2:13" s="672" customFormat="1" ht="49.5" customHeight="1" thickBot="1">
      <c r="B64" s="721"/>
      <c r="C64" s="1093" t="s">
        <v>1484</v>
      </c>
      <c r="D64" s="1094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17987</v>
      </c>
      <c r="G66" s="686">
        <f>OTCHET!$G181</f>
        <v>0</v>
      </c>
      <c r="H66" s="686">
        <f>OTCHET!$H181</f>
        <v>17987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117495</v>
      </c>
      <c r="G67" s="689">
        <f>OTCHET!$G184</f>
        <v>0</v>
      </c>
      <c r="H67" s="689">
        <f>OTCHET!$H184</f>
        <v>117495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1300</v>
      </c>
      <c r="D68" s="1067"/>
      <c r="E68" s="847">
        <f>OTCHET!$E190</f>
        <v>0</v>
      </c>
      <c r="F68" s="847">
        <f>OTCHET!$F190</f>
        <v>5341</v>
      </c>
      <c r="G68" s="689">
        <f>OTCHET!$G190</f>
        <v>0</v>
      </c>
      <c r="H68" s="689">
        <f>OTCHET!$H190</f>
        <v>5341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1306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1307</v>
      </c>
      <c r="D70" s="1077"/>
      <c r="E70" s="847">
        <f>OTCHET!$E197</f>
        <v>0</v>
      </c>
      <c r="F70" s="847">
        <f>OTCHET!$F197</f>
        <v>224527</v>
      </c>
      <c r="G70" s="689">
        <f>OTCHET!$G197</f>
        <v>0</v>
      </c>
      <c r="H70" s="689">
        <f>OTCHET!$H197</f>
        <v>224527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67</v>
      </c>
      <c r="G71" s="689">
        <f>OTCHET!$G215</f>
        <v>0</v>
      </c>
      <c r="H71" s="689">
        <f>OTCHET!$H215</f>
        <v>67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1528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1329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1331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1335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1349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1350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1351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1352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1359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1363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1440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1365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1366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843275</v>
      </c>
      <c r="G91" s="689">
        <f>OTCHET!$G275</f>
        <v>0</v>
      </c>
      <c r="H91" s="689">
        <f>OTCHET!$H275</f>
        <v>843275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1383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1384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1389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13" t="s">
        <v>1393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1397</v>
      </c>
      <c r="D96" s="1102"/>
      <c r="E96" s="704">
        <f>OTCHET!$E292</f>
        <v>0</v>
      </c>
      <c r="F96" s="704">
        <f>OTCHET!$F292</f>
        <v>1208692</v>
      </c>
      <c r="G96" s="704">
        <f>OTCHET!$G292</f>
        <v>0</v>
      </c>
      <c r="H96" s="704">
        <f>OTCHET!$H292</f>
        <v>1208692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8" t="str">
        <f>$B$9</f>
        <v>МИНИСТЕРСТВО НА ОКОЛНАТА СРЕДА И ВОДИТЕ</v>
      </c>
      <c r="C101" s="1079"/>
      <c r="D101" s="1079"/>
      <c r="E101" s="713">
        <f>$E$9</f>
        <v>41640</v>
      </c>
      <c r="F101" s="714">
        <f>$F$9</f>
        <v>41943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07" t="s">
        <v>1912</v>
      </c>
      <c r="D109" s="1108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07" t="s">
        <v>1484</v>
      </c>
      <c r="D110" s="1108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1913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1914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1576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1370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1371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1373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1374</v>
      </c>
      <c r="D121" s="1090"/>
      <c r="E121" s="854">
        <f>OTCHET!$E386</f>
        <v>0</v>
      </c>
      <c r="F121" s="859">
        <f>OTCHET!$F386</f>
        <v>142531</v>
      </c>
      <c r="G121" s="759">
        <f>OTCHET!$G386</f>
        <v>0</v>
      </c>
      <c r="H121" s="759">
        <f>OTCHET!$H386</f>
        <v>142531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5" t="s">
        <v>1375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1378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1865</v>
      </c>
      <c r="D127" s="1134"/>
      <c r="E127" s="704">
        <f>OTCHET!$E406</f>
        <v>0</v>
      </c>
      <c r="F127" s="704">
        <f>OTCHET!$F406</f>
        <v>142531</v>
      </c>
      <c r="G127" s="704">
        <f>OTCHET!$G406</f>
        <v>0</v>
      </c>
      <c r="H127" s="704">
        <f>OTCHET!$H406</f>
        <v>142531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35" t="s">
        <v>1866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1867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1868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1487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1380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1381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1869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8" t="str">
        <f>$B$9</f>
        <v>МИНИСТЕРСТВО НА ОКОЛНАТА СРЕДА И ВОДИТЕ</v>
      </c>
      <c r="C141" s="1079"/>
      <c r="D141" s="1079"/>
      <c r="E141" s="713">
        <f>$E$9</f>
        <v>41640</v>
      </c>
      <c r="F141" s="714">
        <f>$F$9</f>
        <v>41943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1805</v>
      </c>
      <c r="G151" s="782">
        <f>+G49-G96+G127+G135</f>
        <v>0</v>
      </c>
      <c r="H151" s="782">
        <f>+H49-H96+H127+H135</f>
        <v>1805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8" t="str">
        <f>$B$9</f>
        <v>МИНИСТЕРСТВО НА ОКОЛНАТА СРЕДА И ВОДИТЕ</v>
      </c>
      <c r="C157" s="1079"/>
      <c r="D157" s="1079"/>
      <c r="E157" s="713">
        <f>$E$9</f>
        <v>41640</v>
      </c>
      <c r="F157" s="714">
        <f>$F$9</f>
        <v>41943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1874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1877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1880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1890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1489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1490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1491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1915</v>
      </c>
      <c r="D180" s="1101"/>
      <c r="E180" s="854">
        <f>OTCHET!$E511</f>
        <v>0</v>
      </c>
      <c r="F180" s="855">
        <f>OTCHET!$F511</f>
        <v>-2965</v>
      </c>
      <c r="G180" s="753">
        <f>OTCHET!$G511</f>
        <v>0</v>
      </c>
      <c r="H180" s="753">
        <f>OTCHET!$H511</f>
        <v>-2965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1580</v>
      </c>
      <c r="D181" s="1090"/>
      <c r="E181" s="854">
        <f>OTCHET!$E518</f>
        <v>0</v>
      </c>
      <c r="F181" s="855">
        <f>OTCHET!$F518</f>
        <v>1160</v>
      </c>
      <c r="G181" s="753">
        <f>OTCHET!$G518</f>
        <v>0</v>
      </c>
      <c r="H181" s="753">
        <f>OTCHET!$H518</f>
        <v>1160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1916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1492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1493</v>
      </c>
      <c r="D185" s="1077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39" t="s">
        <v>1494</v>
      </c>
      <c r="D186" s="1147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39" t="s">
        <v>1495</v>
      </c>
      <c r="D187" s="1101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-1805</v>
      </c>
      <c r="G189" s="704">
        <f>OTCHET!$G584</f>
        <v>0</v>
      </c>
      <c r="H189" s="704">
        <f>OTCHET!$H584</f>
        <v>-1805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8" t="str">
        <f>$B$9</f>
        <v>МИНИСТЕРСТВО НА ОКОЛНАТА СРЕДА И ВОДИТЕ</v>
      </c>
      <c r="C195" s="1079"/>
      <c r="D195" s="1079"/>
      <c r="E195" s="713">
        <f>$E$9</f>
        <v>41640</v>
      </c>
      <c r="F195" s="714">
        <f>$F$9</f>
        <v>41943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145" t="s">
        <v>1498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152" t="s">
        <v>1500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152" t="s">
        <v>1502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141" t="s">
        <v>1504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143" t="s">
        <v>1506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154" t="s">
        <v>1508</v>
      </c>
      <c r="D209" s="1154"/>
      <c r="E209" s="864">
        <f>SUMIF(OTCHET!J:J,6,OTCHET!E:E)</f>
        <v>0</v>
      </c>
      <c r="F209" s="864">
        <f>SUMIF(OTCHET!J:J,6,OTCHET!F:F)</f>
        <v>1208692</v>
      </c>
      <c r="G209" s="864">
        <f>SUMIF(OTCHET!J:J,6,OTCHET!G:G)</f>
        <v>0</v>
      </c>
      <c r="H209" s="864">
        <f>SUMIF(OTCHET!J:J,6,OTCHET!H:H)</f>
        <v>1208692</v>
      </c>
      <c r="I209" s="838">
        <v>1</v>
      </c>
    </row>
    <row r="210" spans="2:9" ht="21">
      <c r="B210" s="818" t="s">
        <v>1509</v>
      </c>
      <c r="C210" s="1148" t="s">
        <v>1510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148" t="s">
        <v>1512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150" t="s">
        <v>1514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1208692</v>
      </c>
      <c r="G213" s="822">
        <f>SUM(G204:G212)</f>
        <v>0</v>
      </c>
      <c r="H213" s="822">
        <f>SUM(H204:H212)</f>
        <v>1208692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2">
      <selection activeCell="D14" sqref="D14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163" t="str">
        <f>VLOOKUP(E17,list!A:B,2,FALSE)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164"/>
      <c r="D7" s="116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1947</v>
      </c>
      <c r="C9" s="1065"/>
      <c r="D9" s="1065"/>
      <c r="E9" s="652">
        <v>41640</v>
      </c>
      <c r="F9" s="290">
        <v>41943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1929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1930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55" t="s">
        <v>1141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1145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1149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1154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1944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1163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1168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1174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1177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1180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1181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1188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1189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1190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1191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1206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1223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1226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1941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1231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23297</v>
      </c>
      <c r="G133" s="317">
        <f>SUM(G134:G135)</f>
        <v>0</v>
      </c>
      <c r="H133" s="317">
        <f>SUM(H134:H135)</f>
        <v>23297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>
        <v>23297</v>
      </c>
      <c r="G134" s="310"/>
      <c r="H134" s="826">
        <f>F134+G134</f>
        <v>23297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1044669</v>
      </c>
      <c r="G136" s="317">
        <f>SUM(G137:G144)</f>
        <v>0</v>
      </c>
      <c r="H136" s="317">
        <f>SUM(H137:H144)</f>
        <v>1044669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>
        <v>289102</v>
      </c>
      <c r="G137" s="310"/>
      <c r="H137" s="826">
        <f aca="true" t="shared" si="4" ref="H137:H144">F137+G137</f>
        <v>289102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>
        <v>755567</v>
      </c>
      <c r="G138" s="310"/>
      <c r="H138" s="826">
        <f t="shared" si="4"/>
        <v>755567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1067966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1067966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str">
        <f>$B$9</f>
        <v>МИНИСТЕРСТВО НА ОКОЛНАТА СРЕДА И ВОДИТЕ</v>
      </c>
      <c r="C170" s="1170"/>
      <c r="D170" s="1170"/>
      <c r="E170" s="350">
        <f>$E$9</f>
        <v>41640</v>
      </c>
      <c r="F170" s="351">
        <f>$F$9</f>
        <v>41943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96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55" t="s">
        <v>1141</v>
      </c>
      <c r="G177" s="1156" t="s">
        <v>1141</v>
      </c>
      <c r="H177" s="1157" t="s">
        <v>1141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17987</v>
      </c>
      <c r="G181" s="916">
        <f>SUMIF($B$594:$B$12469,$B181,G$594:G$12469)</f>
        <v>0</v>
      </c>
      <c r="H181" s="916">
        <f>SUMIF($B$594:$B$12469,$B181,H$594:H$12469)</f>
        <v>17987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17987</v>
      </c>
      <c r="N181" s="918">
        <f>SUMIF($B$594:$B$12469,$B181,N$594:N$12469)</f>
        <v>-17987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17987</v>
      </c>
      <c r="G183" s="315">
        <f t="shared" si="8"/>
        <v>0</v>
      </c>
      <c r="H183" s="315">
        <f t="shared" si="8"/>
        <v>17987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17987</v>
      </c>
      <c r="N183" s="391">
        <f t="shared" si="9"/>
        <v>-17987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117495</v>
      </c>
      <c r="G184" s="922">
        <f>SUMIF($B$594:$B$12469,$B184,G$594:G$12469)</f>
        <v>0</v>
      </c>
      <c r="H184" s="922">
        <f>SUMIF($B$594:$B$12469,$B184,H$594:H$12469)</f>
        <v>117495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117495</v>
      </c>
      <c r="N184" s="924">
        <f>SUMIF($B$594:$B$12469,$B184,N$594:N$12469)</f>
        <v>-117495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117495</v>
      </c>
      <c r="G186" s="315">
        <f t="shared" si="13"/>
        <v>0</v>
      </c>
      <c r="H186" s="315">
        <f t="shared" si="13"/>
        <v>117495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117495</v>
      </c>
      <c r="N186" s="391">
        <f t="shared" si="14"/>
        <v>-117495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1300</v>
      </c>
      <c r="D190" s="1161"/>
      <c r="E190" s="921">
        <f>SUMIF($B$594:$B$12469,$B190,E$594:E$12469)</f>
        <v>0</v>
      </c>
      <c r="F190" s="922">
        <f>SUMIF($B$594:$B$12469,$B190,F$594:F$12469)</f>
        <v>5341</v>
      </c>
      <c r="G190" s="922">
        <f>SUMIF($B$594:$B$12469,$B190,G$594:G$12469)</f>
        <v>0</v>
      </c>
      <c r="H190" s="922">
        <f>SUMIF($B$594:$B$12469,$B190,H$594:H$12469)</f>
        <v>5341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5341</v>
      </c>
      <c r="N190" s="924">
        <f>SUMIF($B$594:$B$12469,$B190,N$594:N$12469)</f>
        <v>-5341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2678</v>
      </c>
      <c r="G191" s="315">
        <f t="shared" si="17"/>
        <v>0</v>
      </c>
      <c r="H191" s="315">
        <f t="shared" si="17"/>
        <v>2678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2678</v>
      </c>
      <c r="N191" s="391">
        <f t="shared" si="18"/>
        <v>-2678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1842</v>
      </c>
      <c r="G193" s="315">
        <f t="shared" si="17"/>
        <v>0</v>
      </c>
      <c r="H193" s="315">
        <f t="shared" si="17"/>
        <v>1842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1842</v>
      </c>
      <c r="N193" s="391">
        <f t="shared" si="18"/>
        <v>-1842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821</v>
      </c>
      <c r="G194" s="315">
        <f t="shared" si="17"/>
        <v>0</v>
      </c>
      <c r="H194" s="315">
        <f t="shared" si="17"/>
        <v>821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821</v>
      </c>
      <c r="N194" s="391">
        <f t="shared" si="18"/>
        <v>-821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1306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1307</v>
      </c>
      <c r="D197" s="1187"/>
      <c r="E197" s="615">
        <f t="shared" si="20"/>
        <v>0</v>
      </c>
      <c r="F197" s="393">
        <f t="shared" si="20"/>
        <v>224527</v>
      </c>
      <c r="G197" s="393">
        <f t="shared" si="20"/>
        <v>0</v>
      </c>
      <c r="H197" s="393">
        <f t="shared" si="20"/>
        <v>224527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224527</v>
      </c>
      <c r="N197" s="395">
        <f t="shared" si="21"/>
        <v>-224527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207243</v>
      </c>
      <c r="S197" s="394">
        <f t="shared" si="22"/>
        <v>-207243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-207243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10589</v>
      </c>
      <c r="G202" s="315">
        <f t="shared" si="23"/>
        <v>0</v>
      </c>
      <c r="H202" s="315">
        <f t="shared" si="23"/>
        <v>10589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10589</v>
      </c>
      <c r="N202" s="391">
        <f t="shared" si="24"/>
        <v>-10589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10589</v>
      </c>
      <c r="S202" s="390">
        <f t="shared" si="25"/>
        <v>-10589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-10589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4600</v>
      </c>
      <c r="G203" s="315">
        <f t="shared" si="23"/>
        <v>0</v>
      </c>
      <c r="H203" s="315">
        <f t="shared" si="23"/>
        <v>4600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4600</v>
      </c>
      <c r="N203" s="391">
        <f t="shared" si="24"/>
        <v>-4600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4600</v>
      </c>
      <c r="S203" s="390">
        <f t="shared" si="25"/>
        <v>-4600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-4600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190373</v>
      </c>
      <c r="G204" s="315">
        <f t="shared" si="23"/>
        <v>0</v>
      </c>
      <c r="H204" s="315">
        <f t="shared" si="23"/>
        <v>190373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190373</v>
      </c>
      <c r="N204" s="391">
        <f t="shared" si="24"/>
        <v>-190373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190373</v>
      </c>
      <c r="S204" s="390">
        <f t="shared" si="25"/>
        <v>-190373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-190373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1556</v>
      </c>
      <c r="G206" s="315">
        <f t="shared" si="23"/>
        <v>0</v>
      </c>
      <c r="H206" s="315">
        <f t="shared" si="23"/>
        <v>1556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1556</v>
      </c>
      <c r="N206" s="391">
        <f t="shared" si="24"/>
        <v>-1556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15728</v>
      </c>
      <c r="G207" s="315">
        <f t="shared" si="23"/>
        <v>0</v>
      </c>
      <c r="H207" s="315">
        <f t="shared" si="23"/>
        <v>15728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15728</v>
      </c>
      <c r="N207" s="391">
        <f t="shared" si="24"/>
        <v>-15728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1681</v>
      </c>
      <c r="G209" s="315">
        <f t="shared" si="23"/>
        <v>0</v>
      </c>
      <c r="H209" s="315">
        <f t="shared" si="23"/>
        <v>1681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1681</v>
      </c>
      <c r="N209" s="391">
        <f t="shared" si="24"/>
        <v>-1681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1681</v>
      </c>
      <c r="S209" s="390">
        <f t="shared" si="26"/>
        <v>-1681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-1681</v>
      </c>
    </row>
    <row r="210" spans="1:23" ht="18.75" thickBot="1">
      <c r="A210" s="329">
        <v>200</v>
      </c>
      <c r="B210" s="177"/>
      <c r="C210" s="215">
        <v>1063</v>
      </c>
      <c r="D210" s="217" t="s">
        <v>1937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67</v>
      </c>
      <c r="G215" s="393">
        <f>SUMIF($B$594:$B$12469,$B215,G$594:G$12469)</f>
        <v>0</v>
      </c>
      <c r="H215" s="393">
        <f>SUMIF($B$594:$B$12469,$B215,H$594:H$12469)</f>
        <v>67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67</v>
      </c>
      <c r="N215" s="395">
        <f>SUMIF($B$594:$B$12469,$B215,N$594:N$12469)</f>
        <v>-67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67</v>
      </c>
      <c r="G216" s="315">
        <f t="shared" si="28"/>
        <v>0</v>
      </c>
      <c r="H216" s="315">
        <f t="shared" si="28"/>
        <v>67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67</v>
      </c>
      <c r="N216" s="391">
        <f t="shared" si="29"/>
        <v>-67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1528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1329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1331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1332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1333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1334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1335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1349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1350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1351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1352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1359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1363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1440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1364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1365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1366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843275</v>
      </c>
      <c r="G275" s="393">
        <f>SUMIF($B$594:$B$12469,$B275,G$594:G$12469)</f>
        <v>0</v>
      </c>
      <c r="H275" s="393">
        <f>SUMIF($B$594:$B$12469,$B275,H$594:H$12469)</f>
        <v>843275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843275</v>
      </c>
      <c r="N275" s="410">
        <f>SUMIF($B$594:$B$12469,$B275,N$594:N$12469)</f>
        <v>-843275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843275</v>
      </c>
      <c r="S275" s="409">
        <f t="shared" si="72"/>
        <v>-843275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-843275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843275</v>
      </c>
      <c r="G277" s="315">
        <f t="shared" si="73"/>
        <v>0</v>
      </c>
      <c r="H277" s="315">
        <f t="shared" si="73"/>
        <v>843275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843275</v>
      </c>
      <c r="N277" s="413">
        <f t="shared" si="74"/>
        <v>-843275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843275</v>
      </c>
      <c r="S277" s="412">
        <f t="shared" si="75"/>
        <v>-843275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-843275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1383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1384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1389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1393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1208692</v>
      </c>
      <c r="G292" s="434">
        <f>SUMIF($C$594:$C$12469,$C292,G$594:G$12469)</f>
        <v>0</v>
      </c>
      <c r="H292" s="434">
        <f>SUMIF($C$594:$C$12469,$C292,H$594:H$12469)</f>
        <v>1208692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1208692</v>
      </c>
      <c r="N292" s="435">
        <f>SUMIF($C$594:$C$12469,$C292,N$594:N$12469)</f>
        <v>-1208692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1050518</v>
      </c>
      <c r="S292" s="435">
        <f t="shared" si="87"/>
        <v>-1050518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-1050518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str">
        <f>$B$9</f>
        <v>МИНИСТЕРСТВО НА ОКОЛНАТА СРЕДА И ВОДИТЕ</v>
      </c>
      <c r="C299" s="1170"/>
      <c r="D299" s="1170"/>
      <c r="E299" s="350">
        <f>$E$9</f>
        <v>41640</v>
      </c>
      <c r="F299" s="351">
        <f>$F$9</f>
        <v>41943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96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str">
        <f>$B$9</f>
        <v>МИНИСТЕРСТВО НА ОКОЛНАТА СРЕДА И ВОДИТЕ</v>
      </c>
      <c r="C337" s="1170"/>
      <c r="D337" s="1170"/>
      <c r="E337" s="350">
        <f>$E$9</f>
        <v>41640</v>
      </c>
      <c r="F337" s="351">
        <f>$F$9</f>
        <v>41943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96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1938</v>
      </c>
      <c r="E344" s="299" t="s">
        <v>1140</v>
      </c>
      <c r="F344" s="1155" t="s">
        <v>1141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1576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1370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1371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1942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1373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1374</v>
      </c>
      <c r="D386" s="1199"/>
      <c r="E386" s="626">
        <f>+E387+E388</f>
        <v>0</v>
      </c>
      <c r="F386" s="629">
        <f>+F387+F388</f>
        <v>142531</v>
      </c>
      <c r="G386" s="469">
        <f>+G387+G388</f>
        <v>0</v>
      </c>
      <c r="H386" s="463">
        <f>+H387+H388</f>
        <v>142531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142531</v>
      </c>
      <c r="G387" s="310"/>
      <c r="H387" s="826">
        <f>F387+G387</f>
        <v>142531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1445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1378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>
        <v>2639</v>
      </c>
      <c r="G400" s="465"/>
      <c r="H400" s="826">
        <f aca="true" t="shared" si="93" ref="H400:H406">F400+G400</f>
        <v>2639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3987</v>
      </c>
      <c r="G401" s="465"/>
      <c r="H401" s="826">
        <f t="shared" si="93"/>
        <v>3987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2544</v>
      </c>
      <c r="G402" s="465"/>
      <c r="H402" s="826">
        <f t="shared" si="93"/>
        <v>2544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>
        <v>1300</v>
      </c>
      <c r="G403" s="465"/>
      <c r="H403" s="826">
        <f t="shared" si="93"/>
        <v>1300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>
        <v>-10470</v>
      </c>
      <c r="G404" s="465"/>
      <c r="H404" s="826">
        <f t="shared" si="93"/>
        <v>-10470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142531</v>
      </c>
      <c r="G406" s="466">
        <f>SUM(G348,G362,G370,G375,G378,G383,G386,G389,G392,G393,G396,G399)</f>
        <v>0</v>
      </c>
      <c r="H406" s="828">
        <f t="shared" si="93"/>
        <v>142531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1868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1450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1380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1381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str">
        <f>$B$9</f>
        <v>МИНИСТЕРСТВО НА ОКОЛНАТА СРЕДА И ВОДИТЕ</v>
      </c>
      <c r="C422" s="1170"/>
      <c r="D422" s="1170"/>
      <c r="E422" s="350">
        <f>$E$9</f>
        <v>41640</v>
      </c>
      <c r="F422" s="351">
        <f>$F$9</f>
        <v>41943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96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55" t="s">
        <v>1141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1805</v>
      </c>
      <c r="G432" s="456">
        <f>+G163-G292+G406+G416</f>
        <v>0</v>
      </c>
      <c r="H432" s="456">
        <f>+H163-H292+H406+H416</f>
        <v>1805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str">
        <f>$B$9</f>
        <v>МИНИСТЕРСТВО НА ОКОЛНАТА СРЕДА И ВОДИТЕ</v>
      </c>
      <c r="C438" s="1170"/>
      <c r="D438" s="1170"/>
      <c r="E438" s="350">
        <f>$E$9</f>
        <v>41640</v>
      </c>
      <c r="F438" s="351">
        <f>$F$9</f>
        <v>41943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96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55" t="s">
        <v>1141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1874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1877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1880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1883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1890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1893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1945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-2965</v>
      </c>
      <c r="G511" s="463">
        <f>SUM(G512:G517)</f>
        <v>0</v>
      </c>
      <c r="H511" s="463">
        <f>SUM(H512:H517)</f>
        <v>-2965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-2965</v>
      </c>
      <c r="G514" s="465"/>
      <c r="H514" s="826">
        <f t="shared" si="97"/>
        <v>-2965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1580</v>
      </c>
      <c r="D518" s="1199"/>
      <c r="E518" s="626">
        <f>SUM(E519:E521)</f>
        <v>0</v>
      </c>
      <c r="F518" s="623">
        <f>SUM(F519:F521)</f>
        <v>1160</v>
      </c>
      <c r="G518" s="463">
        <f>SUM(G519:G521)</f>
        <v>0</v>
      </c>
      <c r="H518" s="463">
        <f>SUM(H519:H521)</f>
        <v>1160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>
        <v>1160</v>
      </c>
      <c r="G521" s="260"/>
      <c r="H521" s="826">
        <f>F521+G521</f>
        <v>1160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-1805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-1805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str">
        <f>$B$9</f>
        <v>МИНИСТЕРСТВО НА ОКОЛНАТА СРЕДА И ВОДИТЕ</v>
      </c>
      <c r="C598" s="1170"/>
      <c r="D598" s="1170"/>
      <c r="E598" s="350">
        <f>$E$9</f>
        <v>41640</v>
      </c>
      <c r="F598" s="351">
        <f>$F$9</f>
        <v>41943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96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55" t="s">
        <v>1141</v>
      </c>
      <c r="G605" s="1156"/>
      <c r="H605" s="1157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7" t="s">
        <v>1905</v>
      </c>
      <c r="Q605" s="1177" t="s">
        <v>1906</v>
      </c>
      <c r="R605" s="1177" t="s">
        <v>1907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  <v>1</v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6621</v>
      </c>
      <c r="D609" s="1039" t="s">
        <v>1918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-1208625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-1050518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17987</v>
      </c>
      <c r="G612" s="550">
        <f>SUM(G613:G614)</f>
        <v>0</v>
      </c>
      <c r="H612" s="550">
        <f>SUM(H613:H614)</f>
        <v>17987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17987</v>
      </c>
      <c r="N612" s="552">
        <f>SUM(N613:N614)</f>
        <v>-17987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17987</v>
      </c>
      <c r="G614" s="310"/>
      <c r="H614" s="826">
        <f>F614+G614</f>
        <v>17987</v>
      </c>
      <c r="I614" s="308">
        <f t="shared" si="101"/>
        <v>1</v>
      </c>
      <c r="J614" s="309"/>
      <c r="K614" s="556"/>
      <c r="L614" s="319"/>
      <c r="M614" s="391">
        <f>H614</f>
        <v>17987</v>
      </c>
      <c r="N614" s="557">
        <f aca="true" t="shared" si="103" ref="N614:N655">K614+L614-M614</f>
        <v>-17987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117495</v>
      </c>
      <c r="G615" s="317">
        <f>SUM(G616:G620)</f>
        <v>0</v>
      </c>
      <c r="H615" s="317">
        <f>SUM(H616:H620)</f>
        <v>117495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117495</v>
      </c>
      <c r="N615" s="560">
        <f>SUM(N616:N620)</f>
        <v>-117495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>
        <v>117495</v>
      </c>
      <c r="G617" s="310"/>
      <c r="H617" s="826">
        <f>F617+G617</f>
        <v>117495</v>
      </c>
      <c r="I617" s="308">
        <f t="shared" si="101"/>
        <v>1</v>
      </c>
      <c r="J617" s="309"/>
      <c r="K617" s="556"/>
      <c r="L617" s="319"/>
      <c r="M617" s="391">
        <f>H617</f>
        <v>117495</v>
      </c>
      <c r="N617" s="557">
        <f t="shared" si="103"/>
        <v>-117495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1300</v>
      </c>
      <c r="D621" s="1161"/>
      <c r="E621" s="597">
        <f>SUM(E622:E626)</f>
        <v>0</v>
      </c>
      <c r="F621" s="393">
        <f>SUM(F622:F626)</f>
        <v>5341</v>
      </c>
      <c r="G621" s="317">
        <f>SUM(G622:G626)</f>
        <v>0</v>
      </c>
      <c r="H621" s="317">
        <f>SUM(H622:H626)</f>
        <v>5341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5341</v>
      </c>
      <c r="N621" s="560">
        <f>SUM(N622:N626)</f>
        <v>-5341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>
        <v>2678</v>
      </c>
      <c r="G622" s="310"/>
      <c r="H622" s="826">
        <f aca="true" t="shared" si="104" ref="H622:H627">F622+G622</f>
        <v>2678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2678</v>
      </c>
      <c r="N622" s="557">
        <f t="shared" si="103"/>
        <v>-2678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>
        <v>1842</v>
      </c>
      <c r="G624" s="310"/>
      <c r="H624" s="826">
        <f t="shared" si="104"/>
        <v>1842</v>
      </c>
      <c r="I624" s="308">
        <f t="shared" si="101"/>
        <v>1</v>
      </c>
      <c r="J624" s="309"/>
      <c r="K624" s="556"/>
      <c r="L624" s="319"/>
      <c r="M624" s="391">
        <f t="shared" si="105"/>
        <v>1842</v>
      </c>
      <c r="N624" s="557">
        <f t="shared" si="103"/>
        <v>-1842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>
        <v>821</v>
      </c>
      <c r="G625" s="310"/>
      <c r="H625" s="826">
        <f t="shared" si="104"/>
        <v>821</v>
      </c>
      <c r="I625" s="308">
        <f t="shared" si="101"/>
        <v>1</v>
      </c>
      <c r="J625" s="309"/>
      <c r="K625" s="556"/>
      <c r="L625" s="319"/>
      <c r="M625" s="391">
        <f t="shared" si="105"/>
        <v>821</v>
      </c>
      <c r="N625" s="557">
        <f t="shared" si="103"/>
        <v>-821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1474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1307</v>
      </c>
      <c r="D628" s="1187"/>
      <c r="E628" s="597">
        <f>SUM(E629:E645)</f>
        <v>0</v>
      </c>
      <c r="F628" s="393">
        <f>SUM(F629:F645)</f>
        <v>224527</v>
      </c>
      <c r="G628" s="317">
        <f>SUM(G629:G645)</f>
        <v>0</v>
      </c>
      <c r="H628" s="317">
        <f>SUM(H629:H645)</f>
        <v>224527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224527</v>
      </c>
      <c r="N628" s="560">
        <f>SUM(N629:N645)</f>
        <v>-224527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207243</v>
      </c>
      <c r="S628" s="395">
        <f t="shared" si="106"/>
        <v>-207243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-207243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>
        <v>10589</v>
      </c>
      <c r="G633" s="310"/>
      <c r="H633" s="826">
        <f t="shared" si="107"/>
        <v>10589</v>
      </c>
      <c r="I633" s="308">
        <f t="shared" si="101"/>
        <v>1</v>
      </c>
      <c r="J633" s="309"/>
      <c r="K633" s="556"/>
      <c r="L633" s="319"/>
      <c r="M633" s="391">
        <f t="shared" si="108"/>
        <v>10589</v>
      </c>
      <c r="N633" s="557">
        <f t="shared" si="103"/>
        <v>-10589</v>
      </c>
      <c r="O633" s="309"/>
      <c r="P633" s="556"/>
      <c r="Q633" s="319"/>
      <c r="R633" s="564">
        <f t="shared" si="109"/>
        <v>10589</v>
      </c>
      <c r="S633" s="391">
        <f t="shared" si="110"/>
        <v>-10589</v>
      </c>
      <c r="T633" s="319"/>
      <c r="U633" s="319"/>
      <c r="V633" s="320"/>
      <c r="W633" s="389">
        <f t="shared" si="102"/>
        <v>-10589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>
        <v>4600</v>
      </c>
      <c r="G634" s="310"/>
      <c r="H634" s="826">
        <f t="shared" si="107"/>
        <v>4600</v>
      </c>
      <c r="I634" s="308">
        <f t="shared" si="101"/>
        <v>1</v>
      </c>
      <c r="J634" s="309"/>
      <c r="K634" s="556"/>
      <c r="L634" s="319"/>
      <c r="M634" s="391">
        <f t="shared" si="108"/>
        <v>4600</v>
      </c>
      <c r="N634" s="557">
        <f t="shared" si="103"/>
        <v>-4600</v>
      </c>
      <c r="O634" s="309"/>
      <c r="P634" s="556"/>
      <c r="Q634" s="319"/>
      <c r="R634" s="564">
        <f t="shared" si="109"/>
        <v>4600</v>
      </c>
      <c r="S634" s="391">
        <f t="shared" si="110"/>
        <v>-4600</v>
      </c>
      <c r="T634" s="319"/>
      <c r="U634" s="319"/>
      <c r="V634" s="320"/>
      <c r="W634" s="389">
        <f t="shared" si="102"/>
        <v>-4600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>
        <v>190373</v>
      </c>
      <c r="G635" s="310"/>
      <c r="H635" s="826">
        <f t="shared" si="107"/>
        <v>190373</v>
      </c>
      <c r="I635" s="308">
        <f t="shared" si="101"/>
        <v>1</v>
      </c>
      <c r="J635" s="309"/>
      <c r="K635" s="556"/>
      <c r="L635" s="319"/>
      <c r="M635" s="391">
        <f t="shared" si="108"/>
        <v>190373</v>
      </c>
      <c r="N635" s="557">
        <f t="shared" si="103"/>
        <v>-190373</v>
      </c>
      <c r="O635" s="309"/>
      <c r="P635" s="556"/>
      <c r="Q635" s="319"/>
      <c r="R635" s="564">
        <f t="shared" si="109"/>
        <v>190373</v>
      </c>
      <c r="S635" s="391">
        <f t="shared" si="110"/>
        <v>-190373</v>
      </c>
      <c r="T635" s="319"/>
      <c r="U635" s="319"/>
      <c r="V635" s="320"/>
      <c r="W635" s="389">
        <f t="shared" si="102"/>
        <v>-190373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>
        <v>1556</v>
      </c>
      <c r="G637" s="310"/>
      <c r="H637" s="826">
        <f t="shared" si="107"/>
        <v>1556</v>
      </c>
      <c r="I637" s="308">
        <f t="shared" si="101"/>
        <v>1</v>
      </c>
      <c r="J637" s="309"/>
      <c r="K637" s="556"/>
      <c r="L637" s="319"/>
      <c r="M637" s="391">
        <f t="shared" si="108"/>
        <v>1556</v>
      </c>
      <c r="N637" s="557">
        <f t="shared" si="103"/>
        <v>-1556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>
        <v>15728</v>
      </c>
      <c r="G638" s="310"/>
      <c r="H638" s="826">
        <f t="shared" si="107"/>
        <v>15728</v>
      </c>
      <c r="I638" s="308">
        <f t="shared" si="101"/>
        <v>1</v>
      </c>
      <c r="J638" s="309"/>
      <c r="K638" s="556"/>
      <c r="L638" s="319"/>
      <c r="M638" s="391">
        <f t="shared" si="108"/>
        <v>15728</v>
      </c>
      <c r="N638" s="557">
        <f t="shared" si="103"/>
        <v>-15728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>
        <v>1681</v>
      </c>
      <c r="G640" s="310"/>
      <c r="H640" s="826">
        <f t="shared" si="107"/>
        <v>1681</v>
      </c>
      <c r="I640" s="308">
        <f t="shared" si="101"/>
        <v>1</v>
      </c>
      <c r="J640" s="309"/>
      <c r="K640" s="556"/>
      <c r="L640" s="319"/>
      <c r="M640" s="391">
        <f t="shared" si="108"/>
        <v>1681</v>
      </c>
      <c r="N640" s="557">
        <f t="shared" si="103"/>
        <v>-1681</v>
      </c>
      <c r="O640" s="309"/>
      <c r="P640" s="556"/>
      <c r="Q640" s="319"/>
      <c r="R640" s="564">
        <f>+IF(+(K640+L640)&gt;=H640,+L640,+(+H640-K640))</f>
        <v>1681</v>
      </c>
      <c r="S640" s="391">
        <f>P640+Q640-R640</f>
        <v>-1681</v>
      </c>
      <c r="T640" s="319"/>
      <c r="U640" s="319"/>
      <c r="V640" s="320"/>
      <c r="W640" s="389">
        <f t="shared" si="102"/>
        <v>-1681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1329</v>
      </c>
      <c r="D646" s="1184"/>
      <c r="E646" s="597">
        <f>SUM(E647:E649)</f>
        <v>0</v>
      </c>
      <c r="F646" s="393">
        <f>SUM(F647:F649)</f>
        <v>67</v>
      </c>
      <c r="G646" s="317">
        <f>SUM(G647:G649)</f>
        <v>0</v>
      </c>
      <c r="H646" s="317">
        <f>SUM(H647:H649)</f>
        <v>67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67</v>
      </c>
      <c r="N646" s="560">
        <f>SUM(N647:N649)</f>
        <v>-67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>
        <v>67</v>
      </c>
      <c r="G647" s="310"/>
      <c r="H647" s="826">
        <f>F647+G647</f>
        <v>67</v>
      </c>
      <c r="I647" s="308">
        <f t="shared" si="101"/>
        <v>1</v>
      </c>
      <c r="J647" s="309"/>
      <c r="K647" s="556"/>
      <c r="L647" s="319"/>
      <c r="M647" s="391">
        <f>H647</f>
        <v>67</v>
      </c>
      <c r="N647" s="557">
        <f>K647+L647-M647</f>
        <v>-67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1528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1329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1331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1332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1333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1334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1335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1342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1349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1350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1351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1352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1359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1363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1440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1364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1365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1366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843275</v>
      </c>
      <c r="G706" s="568">
        <f>SUM(G707:G708)</f>
        <v>0</v>
      </c>
      <c r="H706" s="568">
        <f>SUM(H707:H708)</f>
        <v>843275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843275</v>
      </c>
      <c r="N706" s="570">
        <f>SUM(N707:N708)</f>
        <v>-843275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843275</v>
      </c>
      <c r="S706" s="410">
        <f t="shared" si="136"/>
        <v>-843275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-843275</v>
      </c>
    </row>
    <row r="707" spans="1:23" ht="19.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>
        <v>843275</v>
      </c>
      <c r="G708" s="571"/>
      <c r="H708" s="826">
        <f>F708+G708</f>
        <v>843275</v>
      </c>
      <c r="I708" s="308">
        <f t="shared" si="118"/>
        <v>1</v>
      </c>
      <c r="J708" s="309"/>
      <c r="K708" s="572"/>
      <c r="L708" s="573"/>
      <c r="M708" s="413">
        <f t="shared" si="119"/>
        <v>843275</v>
      </c>
      <c r="N708" s="557">
        <f>K708+L708-M708</f>
        <v>-843275</v>
      </c>
      <c r="O708" s="309"/>
      <c r="P708" s="572"/>
      <c r="Q708" s="573"/>
      <c r="R708" s="564">
        <f>+IF(+(K708+L708)&gt;=H708,+L708,+(+H708-K708))</f>
        <v>843275</v>
      </c>
      <c r="S708" s="391">
        <f>P708+Q708-R708</f>
        <v>-843275</v>
      </c>
      <c r="T708" s="573"/>
      <c r="U708" s="573"/>
      <c r="V708" s="320"/>
      <c r="W708" s="389">
        <f t="shared" si="120"/>
        <v>-843275</v>
      </c>
    </row>
    <row r="709" spans="1:23" ht="19.5" thickBot="1">
      <c r="A709" s="328">
        <v>710</v>
      </c>
      <c r="B709" s="222">
        <v>5400</v>
      </c>
      <c r="C709" s="1191" t="s">
        <v>1383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1384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1389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1393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1208692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1208692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1208692</v>
      </c>
      <c r="N724" s="346">
        <f>SUM(N612,N615,N621,N627,N628,N646,N650,N656,N659,N660,N661,N662,N663,N670,N677,N678,N679,N680,N687,N691,N692,N693,N694,N697,N698,N706,N709,N710,N715)+N720</f>
        <v>-1208692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1050518</v>
      </c>
      <c r="S724" s="346">
        <f t="shared" si="138"/>
        <v>-1050518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-1050518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28" s="1169"/>
      <c r="D728" s="1169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str">
        <f>$B$9</f>
        <v>МИНИСТЕРСТВО НА ОКОЛНАТА СРЕДА И ВОДИТЕ</v>
      </c>
      <c r="C730" s="1171"/>
      <c r="D730" s="1171"/>
      <c r="E730" s="350">
        <f>$E$9</f>
        <v>41640</v>
      </c>
      <c r="F730" s="351">
        <f>$F$9</f>
        <v>41943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1135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1911</v>
      </c>
      <c r="I2" s="519"/>
    </row>
    <row r="3" spans="1:9" ht="12.75">
      <c r="A3" s="519" t="s">
        <v>1467</v>
      </c>
      <c r="B3" s="519" t="s">
        <v>1943</v>
      </c>
      <c r="I3" s="519"/>
    </row>
    <row r="4" spans="1:9" ht="15.75">
      <c r="A4" s="519" t="s">
        <v>1468</v>
      </c>
      <c r="B4" s="519" t="s">
        <v>1940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1910</v>
      </c>
      <c r="I8" s="519"/>
    </row>
    <row r="9" ht="12.75">
      <c r="I9" s="519"/>
    </row>
    <row r="10" ht="12.75">
      <c r="I10" s="519"/>
    </row>
    <row r="11" spans="1:30" ht="18">
      <c r="A11" s="519" t="s">
        <v>1917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55" t="s">
        <v>1141</v>
      </c>
      <c r="N23" s="1156"/>
      <c r="O23" s="1157"/>
      <c r="P23" s="281">
        <f>(IF($E142&lt;&gt;0,$I$2,IF($H142&lt;&gt;0,$I$2,"")))</f>
      </c>
      <c r="Q23" s="282"/>
      <c r="R23" s="1179" t="s">
        <v>1902</v>
      </c>
      <c r="S23" s="1179" t="s">
        <v>1903</v>
      </c>
      <c r="T23" s="1177" t="s">
        <v>1904</v>
      </c>
      <c r="U23" s="1177" t="s">
        <v>425</v>
      </c>
      <c r="V23" s="282"/>
      <c r="W23" s="1177" t="s">
        <v>1905</v>
      </c>
      <c r="X23" s="1177" t="s">
        <v>1906</v>
      </c>
      <c r="Y23" s="1177" t="s">
        <v>1939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1918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1300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1474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1307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1329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1528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1329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1331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1332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1333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1334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1335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1342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1349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1350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1351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1352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1359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1363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1440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1364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1365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1366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1383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1384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1389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1393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1921</v>
      </c>
      <c r="B1" s="933" t="s">
        <v>1928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1934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1933</v>
      </c>
      <c r="C5" s="1033" t="s">
        <v>71</v>
      </c>
    </row>
    <row r="6" spans="1:4" ht="30">
      <c r="A6" s="1031">
        <v>96</v>
      </c>
      <c r="B6" s="1034" t="s">
        <v>1931</v>
      </c>
      <c r="C6" s="1033" t="s">
        <v>71</v>
      </c>
      <c r="D6" s="885"/>
    </row>
    <row r="7" spans="1:4" ht="30">
      <c r="A7" s="1031">
        <v>97</v>
      </c>
      <c r="B7" s="1034" t="s">
        <v>1946</v>
      </c>
      <c r="C7" s="1033" t="s">
        <v>71</v>
      </c>
      <c r="D7" s="886"/>
    </row>
    <row r="8" spans="1:4" ht="30">
      <c r="A8" s="1031">
        <v>98</v>
      </c>
      <c r="B8" s="1034" t="s">
        <v>1932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1921</v>
      </c>
      <c r="B10" s="933" t="s">
        <v>1927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1921</v>
      </c>
      <c r="B280" s="933" t="s">
        <v>1926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1921</v>
      </c>
      <c r="B293" s="933" t="s">
        <v>1925</v>
      </c>
    </row>
    <row r="294" ht="15.75">
      <c r="B294" s="887" t="s">
        <v>1922</v>
      </c>
    </row>
    <row r="295" ht="18.75" thickBot="1">
      <c r="B295" s="887" t="s">
        <v>1923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1924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1921</v>
      </c>
      <c r="B691" s="1004" t="s">
        <v>1920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2014-11-12T12:17:24Z</dcterms:modified>
  <cp:category/>
  <cp:version/>
  <cp:contentType/>
  <cp:contentStatus/>
</cp:coreProperties>
</file>