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<sst xmlns="http://schemas.openxmlformats.org/spreadsheetml/2006/main" count="3346" uniqueCount="1958">
  <si>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</si>
  <si>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</si>
  <si>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</si>
  <si>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</si>
  <si>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</si>
  <si>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</si>
  <si>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</si>
  <si>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</si>
  <si>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</si>
  <si>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</si>
  <si>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</si>
  <si>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</si>
  <si>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</si>
  <si>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</si>
  <si>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</si>
  <si>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</si>
  <si>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</si>
  <si>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</si>
  <si>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</si>
  <si>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</si>
  <si>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</si>
  <si>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</si>
  <si>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</si>
  <si>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</si>
  <si>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</si>
  <si>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</si>
  <si>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</si>
  <si>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</si>
  <si>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</si>
  <si>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</si>
  <si>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</si>
  <si>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</si>
  <si>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</si>
  <si>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</si>
  <si>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</si>
  <si>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</si>
  <si>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</si>
  <si>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</si>
  <si>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</si>
  <si>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</si>
  <si>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</si>
  <si>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</si>
  <si>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</si>
  <si>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</si>
  <si>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</si>
  <si>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</si>
  <si>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</si>
  <si>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</si>
  <si>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</si>
  <si>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</si>
  <si>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</si>
  <si>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</si>
  <si>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</si>
  <si>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</si>
  <si>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</si>
  <si>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</si>
  <si>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</si>
  <si>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</si>
  <si>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</si>
  <si>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</si>
  <si>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</si>
  <si>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</si>
  <si>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</si>
  <si>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</si>
  <si>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</si>
  <si>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</si>
  <si>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</si>
  <si>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</si>
  <si>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</si>
  <si>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</si>
  <si>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</si>
  <si>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</si>
  <si>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</si>
  <si>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</si>
  <si>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</si>
  <si>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</si>
  <si>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</si>
  <si>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</si>
  <si>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</si>
  <si>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</si>
  <si>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</si>
  <si>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</si>
  <si>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</si>
  <si>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</si>
  <si>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</si>
  <si>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</si>
  <si>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</si>
  <si>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</si>
  <si>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</si>
  <si>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</si>
  <si>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</si>
  <si>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</si>
  <si>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</si>
  <si>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</si>
  <si>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</si>
  <si>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</si>
  <si>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</si>
  <si>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</si>
  <si>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</si>
  <si>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</si>
  <si>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</si>
  <si>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</si>
  <si>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</si>
  <si>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</si>
  <si>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</si>
  <si>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</si>
  <si>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</si>
  <si>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</si>
  <si>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</si>
  <si>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</si>
  <si>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</si>
  <si>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</si>
  <si>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</si>
  <si>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</si>
  <si>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</si>
  <si>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</si>
  <si>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</si>
  <si>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</si>
  <si>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</si>
  <si>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</si>
  <si>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</si>
  <si>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</si>
  <si>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</si>
  <si>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</si>
  <si>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</si>
  <si>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</si>
  <si>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</si>
  <si>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</si>
  <si>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</si>
  <si>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</si>
  <si>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</si>
  <si>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</si>
  <si>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</si>
  <si>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</si>
  <si>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</si>
  <si>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</si>
  <si>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</si>
  <si>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</si>
  <si>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</si>
  <si>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</si>
  <si>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</si>
  <si>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</si>
  <si>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</si>
  <si>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</si>
  <si>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</si>
  <si>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</si>
  <si>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</si>
  <si>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</si>
  <si>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</si>
  <si>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</si>
  <si>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</si>
  <si>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</si>
  <si>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</si>
  <si>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</si>
  <si>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</si>
  <si>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</si>
  <si>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</si>
  <si>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</si>
  <si>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</si>
  <si>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</si>
  <si>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</si>
  <si>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</si>
  <si>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</si>
  <si>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</si>
  <si>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</si>
  <si>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</si>
  <si>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</si>
  <si>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</si>
  <si>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</si>
  <si>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</si>
  <si>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</si>
  <si>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</si>
  <si>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</si>
  <si>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</si>
  <si>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</si>
  <si>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</si>
  <si>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</si>
  <si>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</si>
  <si>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</si>
  <si>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</si>
  <si>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</si>
  <si>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</si>
  <si>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</si>
  <si>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</si>
  <si>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</si>
  <si>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</si>
  <si>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</si>
  <si>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</si>
  <si>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</si>
  <si>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</si>
  <si>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</si>
  <si>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</si>
  <si>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</si>
  <si>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</si>
  <si>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</si>
  <si>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</si>
  <si>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</si>
  <si>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</si>
  <si>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</si>
  <si>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</si>
  <si>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</si>
  <si>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</si>
  <si>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</si>
  <si>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</si>
  <si>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</si>
  <si>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</si>
  <si>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</si>
  <si>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</si>
  <si>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</si>
  <si>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</si>
  <si>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</si>
  <si>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</si>
  <si>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</si>
  <si>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</si>
  <si>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</si>
  <si>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</si>
  <si>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</si>
  <si>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</si>
  <si>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</si>
  <si>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</si>
  <si>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</si>
  <si>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</si>
  <si>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</si>
  <si>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</si>
  <si>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</si>
  <si>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</si>
  <si>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</si>
  <si>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</si>
  <si>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</si>
  <si>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</si>
  <si>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</si>
  <si>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</si>
  <si>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</si>
  <si>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</si>
  <si>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</si>
  <si>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</si>
  <si>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</si>
  <si>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</si>
  <si>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</si>
  <si>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</si>
  <si>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</si>
  <si>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</si>
  <si>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</si>
  <si>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</si>
  <si>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</si>
  <si>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</si>
  <si>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</si>
  <si>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</si>
  <si>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</si>
  <si>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</si>
  <si>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</si>
  <si>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</si>
  <si>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</si>
  <si>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</si>
  <si>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</si>
  <si>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</si>
  <si>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</si>
  <si>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</si>
  <si>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</si>
  <si>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</si>
  <si>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</si>
  <si>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</si>
  <si>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</si>
  <si>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</si>
  <si>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</si>
  <si>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</si>
  <si>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</si>
  <si>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</si>
  <si>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</si>
  <si>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</si>
  <si>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</si>
  <si>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</si>
  <si>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</si>
  <si>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</si>
  <si>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</si>
  <si>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</si>
  <si>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</si>
  <si>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</si>
  <si>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</si>
  <si>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</si>
  <si>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</si>
  <si>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</si>
  <si>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</si>
  <si>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</si>
  <si>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</si>
  <si>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</si>
  <si>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</si>
  <si>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</si>
  <si>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</si>
  <si>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</si>
  <si>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</si>
  <si>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</si>
  <si>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</si>
  <si>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</si>
  <si>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</si>
  <si>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</si>
  <si>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</si>
  <si>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</si>
  <si>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</si>
  <si>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</si>
  <si>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</si>
  <si>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</si>
  <si>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</si>
  <si>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</si>
  <si>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</si>
  <si>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</si>
  <si>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</si>
  <si>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</si>
  <si>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</si>
  <si>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</si>
  <si>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</si>
  <si>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</si>
  <si>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</si>
  <si>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</si>
  <si>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</si>
  <si>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</si>
  <si>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</si>
  <si>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</si>
  <si>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</si>
  <si>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</si>
  <si>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</si>
  <si>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</si>
  <si>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</si>
  <si>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</si>
  <si>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</si>
  <si>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</si>
  <si>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</si>
  <si>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</si>
  <si>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</si>
  <si>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</si>
  <si>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</si>
  <si>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</si>
  <si>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</si>
  <si>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</si>
  <si>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</si>
  <si>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</si>
  <si>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</si>
  <si>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</si>
  <si>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</si>
  <si>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</si>
  <si>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</si>
  <si>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</si>
  <si>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</si>
  <si>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</si>
  <si>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</si>
  <si>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</si>
  <si>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</si>
  <si>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</si>
  <si>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</si>
  <si>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</si>
  <si>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</si>
  <si>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</si>
  <si>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</si>
  <si>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</si>
  <si>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</si>
  <si>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</si>
  <si>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</si>
  <si>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</si>
  <si>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</si>
  <si>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</si>
  <si>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</si>
  <si>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</si>
  <si>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</si>
  <si>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</si>
  <si>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</si>
  <si>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</si>
  <si>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</si>
  <si>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</si>
  <si>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</si>
  <si>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</si>
  <si>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</si>
  <si>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</si>
  <si>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</si>
  <si>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</si>
  <si>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</si>
  <si>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</si>
  <si>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</si>
  <si>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</si>
  <si>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</si>
  <si>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</si>
  <si>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</si>
  <si>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</si>
  <si>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</si>
  <si>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</si>
  <si>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</si>
  <si>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</si>
  <si>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</si>
  <si>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</si>
  <si>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</si>
  <si>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</si>
  <si>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</si>
  <si>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</si>
  <si>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</si>
  <si>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</si>
  <si>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</si>
  <si>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</si>
  <si>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</si>
  <si>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</si>
  <si>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</si>
  <si>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</si>
  <si>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</si>
  <si>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</si>
  <si>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</si>
  <si>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</si>
  <si>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</si>
  <si>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</si>
  <si>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</si>
  <si>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</si>
  <si>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</si>
  <si>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</si>
  <si>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</si>
  <si>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</si>
  <si>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</si>
  <si>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</si>
  <si>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</si>
  <si>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</si>
  <si>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</si>
  <si>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</si>
  <si>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</si>
  <si>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</si>
  <si>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</si>
  <si>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</si>
  <si>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</si>
  <si>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</si>
  <si>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</si>
  <si>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</si>
  <si>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</si>
  <si>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</si>
  <si>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</si>
  <si>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</si>
  <si>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</si>
  <si>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</si>
  <si>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</si>
  <si>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</si>
  <si>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</si>
  <si>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</si>
  <si>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</si>
  <si>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</si>
  <si>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</si>
  <si>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</si>
  <si>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</si>
  <si>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</si>
  <si>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</si>
  <si>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</si>
  <si>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</si>
  <si>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</si>
  <si>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</si>
  <si>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</si>
  <si>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</si>
  <si>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</si>
  <si>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</si>
  <si>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</si>
  <si>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</si>
  <si>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</si>
  <si>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</si>
  <si>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</si>
  <si>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</si>
  <si>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</si>
  <si>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</si>
  <si>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</si>
  <si>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</si>
  <si>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</si>
  <si>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</si>
  <si>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</si>
  <si>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</si>
  <si>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</si>
  <si>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</si>
  <si>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</si>
  <si>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</si>
  <si>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</si>
  <si>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</si>
  <si>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</si>
  <si>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</si>
  <si>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</si>
  <si>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</si>
  <si>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</si>
  <si>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</si>
  <si>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</si>
  <si>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</si>
  <si>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</si>
  <si>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</si>
  <si>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</si>
  <si>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</si>
  <si>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</si>
  <si>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</si>
  <si>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</si>
  <si>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</si>
  <si>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</si>
  <si>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</si>
  <si>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</si>
  <si>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</si>
  <si>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</si>
  <si>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</si>
  <si>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</si>
  <si>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</si>
  <si>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</si>
  <si>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</si>
  <si>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</si>
  <si>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</si>
  <si>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</si>
  <si>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</si>
  <si>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</si>
  <si>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</si>
  <si>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</si>
  <si>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</si>
  <si>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</si>
  <si>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</si>
  <si>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</si>
  <si>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</si>
  <si>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</si>
  <si>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</si>
  <si>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</si>
  <si>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</si>
  <si>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</si>
  <si>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</si>
  <si>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</si>
  <si>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</si>
  <si>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</si>
  <si>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</si>
  <si>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</si>
  <si>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</si>
  <si>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</si>
  <si>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</si>
  <si>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</si>
  <si>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</si>
  <si>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</si>
  <si>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</si>
  <si>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</si>
  <si>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</si>
  <si>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</si>
  <si>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</si>
  <si>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</si>
  <si>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</si>
  <si>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</si>
  <si>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</si>
  <si>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</si>
  <si>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</si>
  <si>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</si>
  <si>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</si>
  <si>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</si>
  <si>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</si>
  <si>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</si>
  <si>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</si>
  <si>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</si>
  <si>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</si>
  <si>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</si>
  <si>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</si>
  <si>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</si>
  <si>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</si>
  <si>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</si>
  <si>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</si>
  <si>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</si>
  <si>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</si>
  <si>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</si>
  <si>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</si>
  <si>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</si>
  <si>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</si>
  <si>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</si>
  <si>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</si>
  <si>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</si>
  <si>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</si>
  <si>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</si>
  <si>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</si>
  <si>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</si>
  <si>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</si>
  <si>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</si>
  <si>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</si>
  <si>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</si>
  <si>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</si>
  <si>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</si>
  <si>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</si>
  <si>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</si>
  <si>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</si>
  <si>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</si>
  <si>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</si>
  <si>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</si>
  <si>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</si>
  <si>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</si>
  <si>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</si>
  <si>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</si>
  <si>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</si>
  <si>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</si>
  <si>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</si>
  <si>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</si>
  <si>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</si>
  <si>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</si>
  <si>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</si>
  <si>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</si>
  <si>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</si>
  <si>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</si>
  <si>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</si>
  <si>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</si>
  <si>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</si>
  <si>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</si>
  <si>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</si>
  <si>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</si>
  <si>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</si>
  <si>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</si>
  <si>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</si>
  <si>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</si>
  <si>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</si>
  <si>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</si>
  <si>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</si>
  <si>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</si>
  <si>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</si>
  <si>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</si>
  <si>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</si>
  <si>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</si>
  <si>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</si>
  <si>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</si>
  <si>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</si>
  <si>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</si>
  <si>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</si>
  <si>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</si>
  <si>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</si>
  <si>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</si>
  <si>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</si>
  <si>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</si>
  <si>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</si>
  <si>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</si>
  <si>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</si>
  <si>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</si>
  <si>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</si>
  <si>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</si>
  <si>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</si>
  <si>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</si>
  <si>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</si>
  <si>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</si>
  <si>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</si>
  <si>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</si>
  <si>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</si>
  <si>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</si>
  <si>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</si>
  <si>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</si>
  <si>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</si>
  <si>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</si>
  <si>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</si>
  <si>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</si>
  <si>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</si>
  <si>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</si>
  <si>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</si>
  <si>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</si>
  <si>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</si>
  <si>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</si>
  <si>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</si>
  <si>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</si>
  <si>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</si>
  <si>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</si>
  <si>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</si>
  <si>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</si>
  <si>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</si>
  <si>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</si>
  <si>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</si>
  <si>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</si>
  <si>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</si>
  <si>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</si>
  <si>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</si>
  <si>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</si>
  <si>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</si>
  <si>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</si>
  <si>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</si>
  <si>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</si>
  <si>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</si>
  <si>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</si>
  <si>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</si>
  <si>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</si>
  <si>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</si>
  <si>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</si>
  <si>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</si>
  <si>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</si>
  <si>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</si>
  <si>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</si>
  <si>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</si>
  <si>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</si>
  <si>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</si>
  <si>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</si>
  <si>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</si>
  <si>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</si>
  <si>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</si>
  <si>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</si>
  <si>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</si>
  <si>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</si>
  <si>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</si>
  <si>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</si>
  <si>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</si>
  <si>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</si>
  <si>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</si>
  <si>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</si>
  <si>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</si>
  <si>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</si>
  <si>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</si>
  <si>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</si>
  <si>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</si>
  <si>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</si>
  <si>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</si>
  <si>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</si>
  <si>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</si>
  <si>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</si>
  <si>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</si>
  <si>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</si>
  <si>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</si>
  <si>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</si>
  <si>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</si>
  <si>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</si>
  <si>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</si>
  <si>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</si>
  <si>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</si>
  <si>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</si>
  <si>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</si>
  <si>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</si>
  <si>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</si>
  <si>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</si>
  <si>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</si>
  <si>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</si>
  <si>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</si>
  <si>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</si>
  <si>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</si>
  <si>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</si>
  <si>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</si>
  <si>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</si>
  <si>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</si>
  <si>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</si>
  <si>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</si>
  <si>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</si>
  <si>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</si>
  <si>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</si>
  <si>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</si>
  <si>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</si>
  <si>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</si>
  <si>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</si>
  <si>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</si>
  <si>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</si>
  <si>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</si>
  <si>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</si>
  <si>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</si>
  <si>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</si>
  <si>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</si>
  <si>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</si>
  <si>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</si>
  <si>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</si>
  <si>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</si>
  <si>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</si>
  <si>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</si>
  <si>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</si>
  <si>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</si>
  <si>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</si>
  <si>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</si>
  <si>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</si>
  <si>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</si>
  <si>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</si>
  <si>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</si>
  <si>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</si>
  <si>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</si>
  <si>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</si>
  <si>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</si>
  <si>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</si>
  <si>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</si>
  <si>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</si>
  <si>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</si>
  <si>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</si>
  <si>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</si>
  <si>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</si>
  <si>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</si>
  <si>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</si>
  <si>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</si>
  <si>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</si>
  <si>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</si>
  <si>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</si>
  <si>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</si>
  <si>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</si>
  <si>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</si>
  <si>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</si>
  <si>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</si>
  <si>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</si>
  <si>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</si>
  <si>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</si>
  <si>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</si>
  <si>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</si>
  <si>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</si>
  <si>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</si>
  <si>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</si>
  <si>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</si>
  <si>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</si>
  <si>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</si>
  <si>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</si>
  <si>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</si>
  <si>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</si>
  <si>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</si>
  <si>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</si>
  <si>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</si>
  <si>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</si>
  <si>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</si>
  <si>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</si>
  <si>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</si>
  <si>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</si>
  <si>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</si>
  <si>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</si>
  <si>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</si>
  <si>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</si>
  <si>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</si>
  <si>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</si>
  <si>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</si>
  <si>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</si>
  <si>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</si>
  <si>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</si>
  <si>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</si>
  <si>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</si>
  <si>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</si>
  <si>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</si>
  <si>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</si>
  <si>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</si>
  <si>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</si>
  <si>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</si>
  <si>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</si>
  <si>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</si>
  <si>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</si>
  <si>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</si>
  <si>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</si>
  <si>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</si>
  <si>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</si>
  <si>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</si>
  <si>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</si>
  <si>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</si>
  <si>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</si>
  <si>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</si>
  <si>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</si>
  <si>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</si>
  <si>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</si>
  <si>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</si>
  <si>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</si>
  <si>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</si>
  <si>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</si>
  <si>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</si>
  <si>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</si>
  <si>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</si>
  <si>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</si>
  <si>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</si>
  <si>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</si>
  <si>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</si>
  <si>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</si>
  <si>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</si>
  <si>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</si>
  <si>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</si>
  <si>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</si>
  <si>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</si>
  <si>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</si>
  <si>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</si>
  <si>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</si>
  <si>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</si>
  <si>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</si>
  <si>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</si>
  <si>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</si>
  <si>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</si>
  <si>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</si>
  <si>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</si>
  <si>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</si>
  <si>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</si>
  <si>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</si>
  <si>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</si>
  <si>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</si>
  <si>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</si>
  <si>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</si>
  <si>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</si>
  <si>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</si>
  <si>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</si>
  <si>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</si>
  <si>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</si>
  <si>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</si>
  <si>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</si>
  <si>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</si>
  <si>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</si>
  <si>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</si>
  <si>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</si>
  <si>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</si>
  <si>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</si>
  <si>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</si>
  <si>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</si>
  <si>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</si>
  <si>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</si>
  <si>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</si>
  <si>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</si>
  <si>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</si>
  <si>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</si>
  <si>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</si>
  <si>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</si>
  <si>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</si>
  <si>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</si>
  <si>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</si>
  <si>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</si>
  <si>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</si>
  <si>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</si>
  <si>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</si>
  <si>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</si>
  <si>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</si>
  <si>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</si>
  <si>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</si>
  <si>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</si>
  <si>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</si>
  <si>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</si>
  <si>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</si>
  <si>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</si>
  <si>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</si>
  <si>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</si>
  <si>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</si>
  <si>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</si>
  <si>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</si>
  <si>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</si>
  <si>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</si>
  <si>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</si>
  <si>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</si>
  <si>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</si>
  <si>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</si>
  <si>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</si>
  <si>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</si>
  <si>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</si>
  <si>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</si>
  <si>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</si>
  <si>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</si>
  <si>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</si>
  <si>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</si>
  <si>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</si>
  <si>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</si>
  <si>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</si>
  <si>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</si>
  <si>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</si>
  <si>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</si>
  <si>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</si>
  <si>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</si>
  <si>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</si>
  <si>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</si>
  <si>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</si>
  <si>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</si>
  <si>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</si>
  <si>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</si>
  <si>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</si>
  <si>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</si>
  <si>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</si>
  <si>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</si>
  <si>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</si>
  <si>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</si>
  <si>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</si>
  <si>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</si>
  <si>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</si>
  <si>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</si>
  <si>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</si>
  <si>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</si>
  <si>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</si>
  <si>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</si>
  <si>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</si>
  <si>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</si>
  <si>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</si>
  <si>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</si>
  <si>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</si>
  <si>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</si>
  <si>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</si>
  <si>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</si>
  <si>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</si>
  <si>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</si>
  <si>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</si>
  <si>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</si>
  <si>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</si>
  <si>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</si>
  <si>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</si>
  <si>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</si>
  <si>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</si>
  <si>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</si>
  <si>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</si>
  <si>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</si>
  <si>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</si>
  <si>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</si>
  <si>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</si>
  <si>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</si>
  <si>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</si>
  <si>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</si>
  <si>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</si>
  <si>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</si>
  <si>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</si>
  <si>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</si>
  <si>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</si>
  <si>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</si>
  <si>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</si>
  <si>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</si>
  <si>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</si>
  <si>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</si>
  <si>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</si>
  <si>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</si>
  <si>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</si>
  <si>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</si>
  <si>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</si>
  <si>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</si>
  <si>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</si>
  <si>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</si>
  <si>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</si>
  <si>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</si>
  <si>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</si>
  <si>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</si>
  <si>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</si>
  <si>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</si>
  <si>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</si>
  <si>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</si>
  <si>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</si>
  <si>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</si>
  <si>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</si>
  <si>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</si>
  <si>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</si>
  <si>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</si>
  <si>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</si>
  <si>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</si>
  <si>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</si>
  <si>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</si>
  <si>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</si>
  <si>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</si>
  <si>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</si>
  <si>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</si>
  <si>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</si>
  <si>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</si>
  <si>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</si>
  <si>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</si>
  <si>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</si>
  <si>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</si>
  <si>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</si>
  <si>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</si>
  <si>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</si>
  <si>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</si>
  <si>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</si>
  <si>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</si>
  <si>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</si>
  <si>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</si>
  <si>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</si>
  <si>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</si>
  <si>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</si>
  <si>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</si>
  <si>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</si>
  <si>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</si>
  <si>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</si>
  <si>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</si>
  <si>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</si>
  <si>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</si>
  <si>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</si>
  <si>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</si>
  <si>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</si>
  <si>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</si>
  <si>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</si>
  <si>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</si>
  <si>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</si>
  <si>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</si>
  <si>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</si>
  <si>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</si>
  <si>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</si>
  <si>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</si>
  <si>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</si>
  <si>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</si>
  <si>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</si>
  <si>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</si>
  <si>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</si>
  <si>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</si>
  <si>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</si>
  <si>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</si>
  <si>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</si>
  <si>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</si>
  <si>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</si>
  <si>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</si>
  <si>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</si>
  <si>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</si>
  <si>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</si>
  <si>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</si>
  <si>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</si>
  <si>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</si>
  <si>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</si>
  <si>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</si>
  <si>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</si>
  <si>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</si>
  <si>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</si>
  <si>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</si>
  <si>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</si>
  <si>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</si>
  <si>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</si>
  <si>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</si>
  <si>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</si>
  <si>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</si>
  <si>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</si>
  <si>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</si>
  <si>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</si>
  <si>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</si>
  <si>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</si>
  <si>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</si>
  <si>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</si>
  <si>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</si>
  <si>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</si>
  <si>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</si>
  <si>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</si>
  <si>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</si>
  <si>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</si>
  <si>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</si>
  <si>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</si>
  <si>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</si>
  <si>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</si>
  <si>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</si>
  <si>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</si>
  <si>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</si>
  <si>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</si>
  <si>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</si>
  <si>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</si>
  <si>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</si>
  <si>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</si>
  <si>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</si>
  <si>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</si>
  <si>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</si>
  <si>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</si>
  <si>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</si>
  <si>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</si>
  <si>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</si>
  <si>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</si>
  <si>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</si>
  <si>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</si>
  <si>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</si>
  <si>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</si>
  <si>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</si>
  <si>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</si>
  <si>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</si>
  <si>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</si>
  <si>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</si>
  <si>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</si>
  <si>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</si>
  <si>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</si>
  <si>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</si>
  <si>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</si>
  <si>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</si>
  <si>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</si>
  <si>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</si>
  <si>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</si>
  <si>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</si>
  <si>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</si>
  <si>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</si>
  <si>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</si>
  <si>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</si>
  <si>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</si>
  <si>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</si>
  <si>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</si>
  <si>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</si>
  <si>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</si>
  <si>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</si>
  <si>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</si>
  <si>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</si>
  <si>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</si>
  <si>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</si>
  <si>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</si>
  <si>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</si>
  <si>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</si>
  <si>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</si>
  <si>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</si>
  <si>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</si>
  <si>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</si>
  <si>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</si>
  <si>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</si>
  <si>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</si>
  <si>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</si>
  <si>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</si>
  <si>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</si>
  <si>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</si>
  <si>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</si>
  <si>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</si>
  <si>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</si>
  <si>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</si>
  <si>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</si>
  <si>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</si>
  <si>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</si>
  <si>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</si>
  <si>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</si>
  <si>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</si>
  <si>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</si>
  <si>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</si>
  <si>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</si>
  <si>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</si>
  <si>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</si>
  <si>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</si>
  <si>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</si>
  <si>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</si>
  <si>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</si>
  <si>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</si>
  <si>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</si>
  <si>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</si>
  <si>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</si>
  <si>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</si>
  <si>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</si>
  <si>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</si>
  <si>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</si>
  <si>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</si>
  <si>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</si>
  <si>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</si>
  <si>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</si>
  <si>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</si>
  <si>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</si>
  <si>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</si>
  <si>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</si>
  <si>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</si>
  <si>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</si>
  <si>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</si>
  <si>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</si>
  <si>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</si>
  <si>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</si>
  <si>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</si>
  <si>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</si>
  <si>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</si>
  <si>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</si>
  <si>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</si>
  <si>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</si>
  <si>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</si>
  <si>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</si>
  <si>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</si>
  <si>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</si>
  <si>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</si>
  <si>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</si>
  <si>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</si>
  <si>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</si>
  <si>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</si>
  <si>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</si>
  <si>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</si>
  <si>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</si>
  <si>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</si>
  <si>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</si>
  <si>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</si>
  <si>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</si>
  <si>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</si>
  <si>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</si>
  <si>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</si>
  <si>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</si>
  <si>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</si>
  <si>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</si>
  <si>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</si>
  <si>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</si>
  <si>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</si>
  <si>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</si>
  <si>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</si>
  <si>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</si>
  <si>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</si>
  <si>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</si>
  <si>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</si>
  <si>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</si>
  <si>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</si>
  <si>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</si>
  <si>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</si>
  <si>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</si>
  <si>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</si>
  <si>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</si>
  <si>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</si>
  <si>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</si>
  <si>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</si>
  <si>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</si>
  <si>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</si>
  <si>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</si>
  <si>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</si>
  <si>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</si>
  <si>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</si>
  <si>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</si>
  <si>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</si>
  <si>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</si>
  <si>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</si>
  <si>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</si>
  <si>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</si>
  <si>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</si>
  <si>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</si>
  <si>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</si>
  <si>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</si>
  <si>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</si>
  <si>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</si>
  <si>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</si>
  <si>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</si>
  <si>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</si>
  <si>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</si>
  <si>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</si>
  <si>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</si>
  <si>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</si>
  <si>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</si>
  <si>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</si>
  <si>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</si>
  <si>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</si>
  <si>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</si>
  <si>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</si>
  <si>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</si>
  <si>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</si>
  <si>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</si>
  <si>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</si>
  <si>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</si>
  <si>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</si>
  <si>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</si>
  <si>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</si>
  <si>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</si>
  <si>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</si>
  <si>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</si>
  <si>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</si>
  <si>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</si>
  <si>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</si>
  <si>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</si>
  <si>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</si>
  <si>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</si>
  <si>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</si>
  <si>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</si>
  <si>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</si>
  <si>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</si>
  <si>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</si>
  <si>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</si>
  <si>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</si>
  <si>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</si>
  <si>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</si>
  <si>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</si>
  <si>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</si>
  <si>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</si>
  <si>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</si>
  <si>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</si>
  <si>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</si>
  <si>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</si>
  <si>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</si>
  <si>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</si>
  <si>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</si>
  <si>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</si>
  <si>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</si>
  <si>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</si>
  <si>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</si>
  <si>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</si>
  <si>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</si>
  <si>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</si>
  <si>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</si>
  <si>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</si>
  <si>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</si>
  <si>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</si>
  <si>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</si>
  <si>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</si>
  <si>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</si>
  <si>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</si>
  <si>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</si>
  <si>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</si>
  <si>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</si>
  <si>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</si>
  <si>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</si>
  <si>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</si>
  <si>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</si>
  <si>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</si>
  <si>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</si>
  <si>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</si>
  <si>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</si>
  <si>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</si>
  <si>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</si>
  <si>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</si>
  <si>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</si>
  <si>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</si>
  <si>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</si>
  <si>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</si>
  <si>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</si>
  <si>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</si>
  <si>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</si>
  <si>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</si>
  <si>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</si>
  <si>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</si>
  <si>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</si>
  <si>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</si>
  <si>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</si>
  <si>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</si>
  <si>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</si>
  <si>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</si>
  <si>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</si>
  <si>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</si>
  <si>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</si>
  <si>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</si>
  <si>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</si>
  <si>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</si>
  <si>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</si>
  <si>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</si>
  <si>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</si>
  <si>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</si>
  <si>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</si>
  <si>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</si>
  <si>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</si>
  <si>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</si>
  <si>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</si>
  <si>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</si>
  <si>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</si>
  <si>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</si>
  <si>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</si>
  <si>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</si>
  <si>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</si>
  <si>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</si>
  <si>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</si>
  <si>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</si>
  <si>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</si>
  <si>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</si>
  <si>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</si>
  <si>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</si>
  <si>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</si>
  <si>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</si>
  <si>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</si>
  <si>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</si>
  <si>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</si>
  <si>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</si>
  <si>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</si>
  <si>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</si>
  <si>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</si>
  <si>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</si>
  <si>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</si>
  <si>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</si>
  <si>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</si>
  <si>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</si>
  <si>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</si>
  <si>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</si>
  <si>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</si>
  <si>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</si>
  <si>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</si>
  <si>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</si>
  <si>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</si>
  <si>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</si>
  <si>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</si>
  <si>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</si>
  <si>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</si>
  <si>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</si>
  <si>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</si>
  <si>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</si>
  <si>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</si>
  <si>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</si>
  <si>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</si>
  <si>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</si>
  <si>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</si>
  <si>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</si>
  <si>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</si>
  <si>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</si>
  <si>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</si>
  <si>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</si>
  <si>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</si>
  <si>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</si>
  <si>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</si>
  <si>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</si>
  <si>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</si>
  <si>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</si>
  <si>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</si>
  <si>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</si>
  <si>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</si>
  <si>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</si>
  <si>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</si>
  <si>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</si>
  <si>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</si>
  <si>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</si>
  <si>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</si>
  <si>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</si>
  <si>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</si>
  <si>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</si>
  <si>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</si>
  <si>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</si>
  <si>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</si>
  <si>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</si>
  <si>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</si>
  <si>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</si>
  <si>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</si>
  <si>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</si>
  <si>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</si>
  <si>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</si>
  <si>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</si>
  <si>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</si>
  <si>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</si>
  <si>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</si>
  <si>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</si>
  <si>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</si>
  <si>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</si>
  <si>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</si>
  <si>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</si>
  <si>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</si>
  <si>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</si>
  <si>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</si>
  <si>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</si>
  <si>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</si>
  <si>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</si>
  <si>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</si>
  <si>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</si>
  <si>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</si>
  <si>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</si>
  <si>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</si>
  <si>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</si>
  <si>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</si>
  <si>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</si>
  <si>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</si>
  <si>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</si>
  <si>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</si>
  <si>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</si>
  <si>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</si>
  <si>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</si>
  <si>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</si>
  <si>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</si>
  <si>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</si>
  <si>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</si>
  <si>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</si>
  <si>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</si>
  <si>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</si>
  <si>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</si>
  <si>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</si>
  <si>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</si>
  <si>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</si>
  <si>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</si>
  <si>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</si>
  <si>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</si>
  <si>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</si>
  <si>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</si>
  <si>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</si>
  <si>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</si>
  <si>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</si>
  <si>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</si>
  <si>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</si>
  <si>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</si>
  <si>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</si>
  <si>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</si>
  <si>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</si>
  <si>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</si>
  <si>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</si>
  <si>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</si>
  <si>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</si>
  <si>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</si>
  <si>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</si>
  <si>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</si>
  <si>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</si>
  <si>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</si>
  <si>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</si>
  <si>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</si>
  <si>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</si>
  <si>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</si>
  <si>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</si>
  <si>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</si>
  <si>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</si>
  <si>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</si>
  <si>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</si>
  <si>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</si>
  <si>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</si>
  <si>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</si>
  <si>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</si>
  <si>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</si>
  <si>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</si>
  <si>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</si>
  <si>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</si>
  <si>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</si>
  <si>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</si>
  <si>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</si>
  <si>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</si>
  <si>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</si>
  <si>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</si>
  <si>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</si>
  <si>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</si>
  <si>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</si>
  <si>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</si>
  <si>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</si>
  <si>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</si>
  <si>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</si>
  <si>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</si>
  <si>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</si>
  <si>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</si>
  <si>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</si>
  <si>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</si>
  <si>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</si>
  <si>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</si>
  <si>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</si>
  <si>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</si>
  <si>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</si>
  <si>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</si>
  <si>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</si>
  <si>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</si>
  <si>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</si>
  <si>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</si>
  <si>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</si>
  <si>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</si>
  <si>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</si>
  <si>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</si>
  <si>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</si>
  <si>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</si>
  <si>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</si>
  <si>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</si>
  <si>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</si>
  <si>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</si>
  <si>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</si>
  <si>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</si>
  <si>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</si>
  <si>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</si>
  <si>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</si>
  <si>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</si>
  <si>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</si>
  <si>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</si>
  <si>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</si>
  <si>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</si>
  <si>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</si>
  <si>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</si>
  <si>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</si>
  <si>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</si>
  <si>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</si>
  <si>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</si>
  <si>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</si>
  <si>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</si>
  <si>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</si>
  <si>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</si>
  <si>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</si>
  <si>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</si>
  <si>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</si>
  <si>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</si>
  <si>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</si>
  <si>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</si>
  <si>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</si>
  <si>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</si>
  <si>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</si>
  <si>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</si>
  <si>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</si>
  <si>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</si>
  <si>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</si>
  <si>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</si>
  <si>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</si>
  <si>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</si>
  <si>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</si>
  <si>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</si>
  <si>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</si>
  <si>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</si>
  <si>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</si>
  <si>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</si>
  <si>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</si>
  <si>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</si>
  <si>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</si>
  <si>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</si>
  <si>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</si>
  <si>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</si>
  <si>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</si>
  <si>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</si>
  <si>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</si>
  <si>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</si>
  <si>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</si>
  <si>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</si>
  <si>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</si>
  <si>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</si>
  <si>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</si>
  <si>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</si>
  <si>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</si>
  <si>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</si>
  <si>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</si>
  <si>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</si>
  <si>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</si>
  <si>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</si>
  <si>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</si>
  <si>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</si>
  <si>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</si>
  <si>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</si>
  <si>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</si>
  <si>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</si>
  <si>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</si>
  <si>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</si>
  <si>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</si>
  <si>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</si>
  <si>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</si>
  <si>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</si>
  <si>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</si>
  <si>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</si>
  <si>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</si>
  <si>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</si>
  <si>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</si>
  <si>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</si>
  <si>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</si>
  <si>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</si>
  <si>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</si>
  <si>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</si>
  <si>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</si>
  <si>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</si>
  <si>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</si>
  <si>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</si>
  <si>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</si>
  <si>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</si>
  <si>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</si>
  <si>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</si>
  <si>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</si>
  <si>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</si>
  <si>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</si>
  <si>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</si>
  <si>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</si>
  <si>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</si>
  <si>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</si>
  <si>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</si>
  <si>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</si>
  <si>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</si>
  <si>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</si>
  <si>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</si>
  <si>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</si>
  <si>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</si>
  <si>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</si>
  <si>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</si>
  <si>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</si>
  <si>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</si>
  <si>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</si>
  <si>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</si>
  <si>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</si>
  <si>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</si>
  <si>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</si>
  <si>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</si>
  <si>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</si>
  <si>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</si>
  <si>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</si>
  <si>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</si>
  <si>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</si>
  <si>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</si>
  <si>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</si>
  <si>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</si>
  <si>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</si>
  <si>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</si>
  <si>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</si>
  <si>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</si>
  <si>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</si>
  <si>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</si>
  <si>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</si>
  <si>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</si>
  <si>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</si>
  <si>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</si>
  <si>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</si>
  <si>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</si>
  <si>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</si>
  <si>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</si>
  <si>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</si>
  <si>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</si>
  <si>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</si>
  <si>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</si>
  <si>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</si>
  <si>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</si>
  <si>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</si>
  <si>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</si>
  <si>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</si>
  <si>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</si>
  <si>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</si>
  <si>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</si>
  <si>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</si>
  <si>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</si>
  <si>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</si>
  <si>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</si>
  <si>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</si>
  <si>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</si>
  <si>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</si>
  <si>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</si>
  <si>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</si>
  <si>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</si>
  <si>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</si>
  <si>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</si>
  <si>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</si>
  <si>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</si>
  <si>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</si>
  <si>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</si>
  <si>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</si>
  <si>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</si>
  <si>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</si>
  <si>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</si>
  <si>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</si>
  <si>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</si>
  <si>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</si>
  <si>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</si>
  <si>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</si>
  <si>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</si>
  <si>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</si>
  <si>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</si>
  <si>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</si>
  <si>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</si>
  <si>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</si>
  <si>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</si>
  <si>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</si>
  <si>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</si>
  <si>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</si>
  <si>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</si>
  <si>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</si>
  <si>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</si>
  <si>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</si>
  <si>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</si>
  <si>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</si>
  <si>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</si>
  <si>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</si>
  <si>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</si>
  <si>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</si>
  <si>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</si>
  <si>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</si>
  <si>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</si>
  <si>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</si>
  <si>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</si>
  <si>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</si>
  <si>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</si>
  <si>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</si>
  <si>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</si>
  <si>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</si>
  <si>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</si>
  <si>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</si>
  <si>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</si>
  <si>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</si>
  <si>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</si>
  <si>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</si>
  <si>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</si>
  <si>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</si>
  <si>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</si>
  <si>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</si>
  <si>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</si>
  <si>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</si>
  <si>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</si>
  <si>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</si>
  <si>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</si>
  <si>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</si>
  <si>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</si>
  <si>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</si>
  <si>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</si>
  <si>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</si>
  <si>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</si>
  <si>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</si>
  <si>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</si>
  <si>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</si>
  <si>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</si>
  <si>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</si>
  <si>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</si>
  <si>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</si>
  <si>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</si>
  <si>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</si>
  <si>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</si>
  <si>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</si>
  <si>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</si>
  <si>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</si>
  <si>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</si>
  <si>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</si>
  <si>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</si>
  <si>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</si>
  <si>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</si>
  <si>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</si>
  <si>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</si>
  <si>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</si>
  <si>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</si>
  <si>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</si>
  <si>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</si>
  <si>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</si>
  <si>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</si>
  <si>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</si>
  <si>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</si>
  <si>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</si>
  <si>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</si>
  <si>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</si>
  <si>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</si>
  <si>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</si>
  <si>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</si>
  <si>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</si>
  <si>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</si>
  <si>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</si>
  <si>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</si>
  <si>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</si>
  <si>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</si>
  <si>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</si>
  <si>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</si>
  <si>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</si>
  <si>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</si>
  <si>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</si>
  <si>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</si>
  <si>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</si>
  <si>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</si>
  <si>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</si>
  <si>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</si>
  <si>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</si>
  <si>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</si>
  <si>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</si>
  <si>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</si>
  <si>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</si>
  <si>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</si>
  <si>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</si>
  <si>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</si>
  <si>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</si>
  <si>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</si>
  <si>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</si>
  <si>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</si>
  <si>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</si>
  <si>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</si>
  <si>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</si>
  <si>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</si>
  <si>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</si>
  <si>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</si>
  <si>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</si>
  <si>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</si>
  <si>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</si>
  <si>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</si>
  <si>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</si>
  <si>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</si>
  <si>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</si>
  <si>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</si>
  <si>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</si>
  <si>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</si>
  <si>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</si>
  <si>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</si>
  <si>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</si>
  <si>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</si>
  <si>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</si>
  <si>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</si>
  <si>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</si>
  <si>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</si>
  <si>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</si>
  <si>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</si>
  <si>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</si>
  <si>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</si>
  <si>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</si>
  <si>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</si>
  <si>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</si>
  <si>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</si>
  <si>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</si>
  <si>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</si>
  <si>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</si>
  <si>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</si>
  <si>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</si>
  <si>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</si>
  <si>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</si>
  <si>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</si>
  <si>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</si>
  <si>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</si>
  <si>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</si>
  <si>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</si>
  <si>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</si>
  <si>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</si>
  <si>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</si>
  <si>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</si>
  <si>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</si>
  <si>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</si>
  <si>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</si>
  <si>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</si>
  <si>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</si>
  <si>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</si>
  <si>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</si>
  <si>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</si>
  <si>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</si>
  <si>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</si>
  <si>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</si>
  <si>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</si>
  <si>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</si>
  <si>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</si>
  <si>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</si>
  <si>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</si>
  <si>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</si>
  <si>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</si>
  <si>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</si>
  <si>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</si>
  <si>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</si>
  <si>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</si>
  <si>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</si>
  <si>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</si>
  <si>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</si>
  <si>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</si>
  <si>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</si>
  <si>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</si>
  <si>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</si>
  <si>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</si>
  <si>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</si>
  <si>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</si>
  <si>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</si>
  <si>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</si>
  <si>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МИНИСТЕРСТВО НА ОКОЛНАТА СРЕДА И ВОДИТЕ</t>
  </si>
  <si>
    <t>b932</t>
  </si>
  <si>
    <t>d779</t>
  </si>
  <si>
    <t>c1128</t>
  </si>
  <si>
    <t>ИЗГОТВИЛ:</t>
  </si>
  <si>
    <t>Н-к отдел "БМСО":</t>
  </si>
  <si>
    <t>ДИРЕКТОР "БФС":          …………………………</t>
  </si>
  <si>
    <t xml:space="preserve">                      (ЛИЛИЯ  ПАУНОВА)</t>
  </si>
  <si>
    <t>ИВА ТАЛАНОВА</t>
  </si>
  <si>
    <t xml:space="preserve">                      (ХРИСТИНА МЛАДЕНОВА)</t>
  </si>
  <si>
    <t>сл. тел.:940 63 15</t>
  </si>
  <si>
    <t>и.д.РЪКОВОДИТЕЛ:          …………………………</t>
  </si>
  <si>
    <t xml:space="preserve">                      (РОСЕН АСЕНОВ)</t>
  </si>
  <si>
    <t xml:space="preserve">                      (ВАЛЕРИЯ ГЕРОВА)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</si>
</sst>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8" fillId="34" borderId="0" xfId="55" applyNumberFormat="1" applyFont="1" applyFill="1" applyAlignment="1">
      <alignment vertical="center"/>
      <protection/>
    </xf>
    <xf numFmtId="1" fontId="38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8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vertical="center"/>
      <protection/>
    </xf>
    <xf numFmtId="0" fontId="34" fillId="0" borderId="10" xfId="55" applyFont="1" applyFill="1" applyBorder="1" applyAlignment="1">
      <alignment vertical="center"/>
      <protection/>
    </xf>
    <xf numFmtId="0" fontId="42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1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1" fillId="0" borderId="10" xfId="55" applyNumberFormat="1" applyFont="1" applyFill="1" applyBorder="1" applyAlignment="1" quotePrefix="1">
      <alignment horizontal="center" vertical="center"/>
      <protection/>
    </xf>
    <xf numFmtId="3" fontId="41" fillId="0" borderId="10" xfId="55" applyNumberFormat="1" applyFont="1" applyFill="1" applyBorder="1" applyAlignment="1">
      <alignment horizontal="center" vertical="center"/>
      <protection/>
    </xf>
    <xf numFmtId="3" fontId="41" fillId="0" borderId="10" xfId="55" applyNumberFormat="1" applyFont="1" applyFill="1" applyBorder="1" applyAlignment="1" applyProtection="1">
      <alignment horizontal="center" vertical="center"/>
      <protection/>
    </xf>
    <xf numFmtId="3" fontId="41" fillId="0" borderId="21" xfId="55" applyNumberFormat="1" applyFont="1" applyBorder="1" applyAlignment="1" quotePrefix="1">
      <alignment horizontal="center" vertical="center"/>
      <protection/>
    </xf>
    <xf numFmtId="0" fontId="42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4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5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6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7" fillId="0" borderId="0" xfId="55" applyFont="1">
      <alignment/>
      <protection/>
    </xf>
    <xf numFmtId="0" fontId="47" fillId="0" borderId="0" xfId="55" applyFont="1" applyAlignment="1">
      <alignment/>
      <protection/>
    </xf>
    <xf numFmtId="0" fontId="47" fillId="0" borderId="0" xfId="55" applyFont="1" applyAlignment="1">
      <alignment wrapText="1"/>
      <protection/>
    </xf>
    <xf numFmtId="3" fontId="47" fillId="0" borderId="0" xfId="55" applyNumberFormat="1" applyFont="1" applyAlignment="1">
      <alignment/>
      <protection/>
    </xf>
    <xf numFmtId="0" fontId="37" fillId="0" borderId="0" xfId="55">
      <alignment/>
      <protection/>
    </xf>
    <xf numFmtId="0" fontId="37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7" fillId="38" borderId="0" xfId="55" applyFont="1" applyFill="1">
      <alignment/>
      <protection/>
    </xf>
    <xf numFmtId="217" fontId="47" fillId="0" borderId="0" xfId="55" applyNumberFormat="1" applyFont="1">
      <alignment/>
      <protection/>
    </xf>
    <xf numFmtId="0" fontId="47" fillId="38" borderId="0" xfId="55" applyFont="1" applyFill="1" applyBorder="1">
      <alignment/>
      <protection/>
    </xf>
    <xf numFmtId="3" fontId="34" fillId="38" borderId="0" xfId="55" applyNumberFormat="1" applyFont="1" applyFill="1" applyBorder="1" applyAlignment="1">
      <alignment horizontal="right"/>
      <protection/>
    </xf>
    <xf numFmtId="0" fontId="37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1" fillId="0" borderId="15" xfId="55" applyFont="1" applyFill="1" applyBorder="1" applyAlignment="1">
      <alignment vertical="center"/>
      <protection/>
    </xf>
    <xf numFmtId="0" fontId="41" fillId="0" borderId="53" xfId="55" applyFont="1" applyFill="1" applyBorder="1" applyAlignment="1">
      <alignment vertical="center"/>
      <protection/>
    </xf>
    <xf numFmtId="0" fontId="34" fillId="0" borderId="30" xfId="55" applyFont="1" applyFill="1" applyBorder="1" applyAlignment="1">
      <alignment vertical="center"/>
      <protection/>
    </xf>
    <xf numFmtId="0" fontId="41" fillId="0" borderId="14" xfId="55" applyFont="1" applyFill="1" applyBorder="1" applyAlignment="1">
      <alignment horizontal="center" vertical="center"/>
      <protection/>
    </xf>
    <xf numFmtId="0" fontId="37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2" fillId="38" borderId="18" xfId="55" applyFont="1" applyFill="1" applyBorder="1" applyAlignment="1">
      <alignment horizontal="center" vertical="center"/>
      <protection/>
    </xf>
    <xf numFmtId="0" fontId="42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1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5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7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4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4" fillId="0" borderId="0" xfId="55" applyFont="1" applyBorder="1" applyAlignment="1">
      <alignment vertical="center"/>
      <protection/>
    </xf>
    <xf numFmtId="0" fontId="34" fillId="0" borderId="0" xfId="0" applyFont="1" applyAlignment="1">
      <alignment horizontal="right" wrapText="1"/>
    </xf>
    <xf numFmtId="49" fontId="51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5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6" fillId="0" borderId="0" xfId="56" applyFont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7" fillId="0" borderId="0" xfId="56" applyFont="1" applyAlignment="1">
      <alignment vertical="center" wrapText="1"/>
      <protection/>
    </xf>
    <xf numFmtId="1" fontId="58" fillId="0" borderId="0" xfId="56" applyNumberFormat="1" applyFont="1" applyAlignment="1">
      <alignment vertical="center"/>
      <protection/>
    </xf>
    <xf numFmtId="0" fontId="59" fillId="0" borderId="0" xfId="56" applyFont="1" applyProtection="1">
      <alignment/>
      <protection locked="0"/>
    </xf>
    <xf numFmtId="0" fontId="57" fillId="0" borderId="0" xfId="56" applyFont="1" applyAlignment="1" applyProtection="1">
      <alignment vertical="center"/>
      <protection locked="0"/>
    </xf>
    <xf numFmtId="0" fontId="57" fillId="0" borderId="0" xfId="56" applyFont="1" applyBorder="1" applyAlignment="1">
      <alignment vertical="center"/>
      <protection/>
    </xf>
    <xf numFmtId="0" fontId="57" fillId="0" borderId="0" xfId="56" applyFont="1" applyBorder="1" applyAlignment="1">
      <alignment vertical="center" wrapText="1"/>
      <protection/>
    </xf>
    <xf numFmtId="0" fontId="57" fillId="0" borderId="0" xfId="56" applyFont="1" applyAlignment="1">
      <alignment horizontal="center" vertical="center"/>
      <protection/>
    </xf>
    <xf numFmtId="14" fontId="57" fillId="33" borderId="0" xfId="56" applyNumberFormat="1" applyFont="1" applyFill="1" applyAlignment="1" applyProtection="1" quotePrefix="1">
      <alignment horizontal="center" vertical="center"/>
      <protection locked="0"/>
    </xf>
    <xf numFmtId="14" fontId="57" fillId="33" borderId="0" xfId="56" applyNumberFormat="1" applyFont="1" applyFill="1" applyAlignment="1" applyProtection="1">
      <alignment horizontal="center" vertical="center"/>
      <protection locked="0"/>
    </xf>
    <xf numFmtId="0" fontId="57" fillId="0" borderId="0" xfId="56" applyFont="1" applyAlignment="1" quotePrefix="1">
      <alignment vertical="center"/>
      <protection/>
    </xf>
    <xf numFmtId="49" fontId="57" fillId="33" borderId="10" xfId="56" applyNumberFormat="1" applyFont="1" applyFill="1" applyBorder="1" applyAlignment="1" applyProtection="1">
      <alignment horizontal="center" vertical="center"/>
      <protection locked="0"/>
    </xf>
    <xf numFmtId="49" fontId="63" fillId="33" borderId="36" xfId="56" applyNumberFormat="1" applyFont="1" applyFill="1" applyBorder="1" applyAlignment="1" applyProtection="1">
      <alignment horizontal="center" vertical="center"/>
      <protection locked="0"/>
    </xf>
    <xf numFmtId="0" fontId="57" fillId="0" borderId="0" xfId="56" applyFont="1" applyAlignment="1" quotePrefix="1">
      <alignment horizontal="center" vertical="center"/>
      <protection/>
    </xf>
    <xf numFmtId="215" fontId="57" fillId="0" borderId="0" xfId="56" applyNumberFormat="1" applyFont="1" applyAlignment="1">
      <alignment vertical="center"/>
      <protection/>
    </xf>
    <xf numFmtId="0" fontId="56" fillId="0" borderId="0" xfId="56" applyFont="1" applyBorder="1" applyAlignment="1">
      <alignment vertical="center"/>
      <protection/>
    </xf>
    <xf numFmtId="0" fontId="64" fillId="0" borderId="27" xfId="58" applyFont="1" applyFill="1" applyBorder="1" applyAlignment="1">
      <alignment horizontal="left" vertical="center" wrapText="1"/>
      <protection/>
    </xf>
    <xf numFmtId="0" fontId="65" fillId="0" borderId="30" xfId="58" applyFont="1" applyFill="1" applyBorder="1" applyAlignment="1">
      <alignment horizontal="center" vertical="center" wrapText="1"/>
      <protection/>
    </xf>
    <xf numFmtId="0" fontId="57" fillId="0" borderId="53" xfId="56" applyFont="1" applyBorder="1" applyAlignment="1">
      <alignment horizontal="center" vertical="center" wrapText="1"/>
      <protection/>
    </xf>
    <xf numFmtId="0" fontId="57" fillId="0" borderId="14" xfId="56" applyFont="1" applyBorder="1" applyAlignment="1">
      <alignment horizontal="center" vertical="center"/>
      <protection/>
    </xf>
    <xf numFmtId="0" fontId="57" fillId="0" borderId="17" xfId="56" applyFont="1" applyBorder="1" applyAlignment="1">
      <alignment horizontal="center" vertical="center"/>
      <protection/>
    </xf>
    <xf numFmtId="0" fontId="57" fillId="0" borderId="23" xfId="56" applyFont="1" applyBorder="1" applyAlignment="1">
      <alignment horizontal="center" vertical="center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7" fillId="0" borderId="18" xfId="56" applyFont="1" applyBorder="1" applyAlignment="1">
      <alignment horizontal="center" vertical="center"/>
      <protection/>
    </xf>
    <xf numFmtId="0" fontId="67" fillId="0" borderId="27" xfId="56" applyFont="1" applyBorder="1" applyAlignment="1">
      <alignment vertical="center"/>
      <protection/>
    </xf>
    <xf numFmtId="0" fontId="57" fillId="0" borderId="30" xfId="56" applyFont="1" applyBorder="1" applyAlignment="1">
      <alignment horizontal="center" vertical="center"/>
      <protection/>
    </xf>
    <xf numFmtId="0" fontId="57" fillId="0" borderId="13" xfId="56" applyFont="1" applyBorder="1" applyAlignment="1">
      <alignment horizontal="left" vertical="center" wrapText="1"/>
      <protection/>
    </xf>
    <xf numFmtId="0" fontId="68" fillId="0" borderId="0" xfId="56" applyFont="1" applyAlignment="1">
      <alignment vertical="center"/>
      <protection/>
    </xf>
    <xf numFmtId="216" fontId="69" fillId="33" borderId="15" xfId="58" applyNumberFormat="1" applyFont="1" applyFill="1" applyBorder="1" applyAlignment="1" quotePrefix="1">
      <alignment horizontal="right" vertical="center"/>
      <protection/>
    </xf>
    <xf numFmtId="3" fontId="64" fillId="0" borderId="66" xfId="56" applyNumberFormat="1" applyFont="1" applyBorder="1" applyAlignment="1">
      <alignment horizontal="right" vertical="center"/>
      <protection/>
    </xf>
    <xf numFmtId="0" fontId="70" fillId="0" borderId="0" xfId="56" applyFont="1" applyAlignment="1">
      <alignment vertical="center"/>
      <protection/>
    </xf>
    <xf numFmtId="216" fontId="69" fillId="33" borderId="17" xfId="58" applyNumberFormat="1" applyFont="1" applyFill="1" applyBorder="1" applyAlignment="1" quotePrefix="1">
      <alignment horizontal="right" vertical="center"/>
      <protection/>
    </xf>
    <xf numFmtId="3" fontId="64" fillId="0" borderId="50" xfId="56" applyNumberFormat="1" applyFont="1" applyBorder="1" applyAlignment="1">
      <alignment horizontal="right" vertical="center"/>
      <protection/>
    </xf>
    <xf numFmtId="0" fontId="70" fillId="37" borderId="0" xfId="56" applyFont="1" applyFill="1" applyAlignment="1">
      <alignment vertical="center"/>
      <protection/>
    </xf>
    <xf numFmtId="0" fontId="70" fillId="36" borderId="0" xfId="56" applyFont="1" applyFill="1" applyAlignment="1">
      <alignment vertical="center"/>
      <protection/>
    </xf>
    <xf numFmtId="0" fontId="70" fillId="0" borderId="23" xfId="58" applyNumberFormat="1" applyFont="1" applyFill="1" applyBorder="1" applyAlignment="1" quotePrefix="1">
      <alignment horizontal="right"/>
      <protection/>
    </xf>
    <xf numFmtId="216" fontId="69" fillId="33" borderId="0" xfId="58" applyNumberFormat="1" applyFont="1" applyFill="1" applyBorder="1" applyAlignment="1" quotePrefix="1">
      <alignment horizontal="right" vertical="center"/>
      <protection/>
    </xf>
    <xf numFmtId="0" fontId="70" fillId="0" borderId="0" xfId="56" applyNumberFormat="1" applyFont="1" applyAlignment="1">
      <alignment horizontal="right"/>
      <protection/>
    </xf>
    <xf numFmtId="0" fontId="70" fillId="0" borderId="0" xfId="58" applyNumberFormat="1" applyFont="1" applyFill="1" applyAlignment="1">
      <alignment horizontal="right"/>
      <protection/>
    </xf>
    <xf numFmtId="0" fontId="69" fillId="33" borderId="46" xfId="58" applyFont="1" applyFill="1" applyBorder="1" applyAlignment="1" quotePrefix="1">
      <alignment horizontal="left"/>
      <protection/>
    </xf>
    <xf numFmtId="196" fontId="71" fillId="0" borderId="0" xfId="58" applyNumberFormat="1" applyFont="1" applyFill="1" applyBorder="1">
      <alignment/>
      <protection/>
    </xf>
    <xf numFmtId="0" fontId="72" fillId="0" borderId="0" xfId="58" applyFont="1" applyFill="1" applyBorder="1">
      <alignment/>
      <protection/>
    </xf>
    <xf numFmtId="0" fontId="72" fillId="0" borderId="13" xfId="58" applyFont="1" applyFill="1" applyBorder="1">
      <alignment/>
      <protection/>
    </xf>
    <xf numFmtId="0" fontId="73" fillId="0" borderId="0" xfId="56" applyFont="1" applyAlignment="1">
      <alignment vertical="center"/>
      <protection/>
    </xf>
    <xf numFmtId="0" fontId="56" fillId="0" borderId="0" xfId="56" applyNumberFormat="1" applyFont="1" applyBorder="1" applyAlignment="1">
      <alignment horizontal="right"/>
      <protection/>
    </xf>
    <xf numFmtId="0" fontId="66" fillId="0" borderId="27" xfId="58" applyFont="1" applyFill="1" applyBorder="1" applyAlignment="1" quotePrefix="1">
      <alignment horizontal="right" vertical="center"/>
      <protection/>
    </xf>
    <xf numFmtId="0" fontId="74" fillId="0" borderId="30" xfId="58" applyFont="1" applyFill="1" applyBorder="1" applyAlignment="1">
      <alignment horizontal="right" vertical="center"/>
      <protection/>
    </xf>
    <xf numFmtId="3" fontId="63" fillId="0" borderId="10" xfId="56" applyNumberFormat="1" applyFont="1" applyBorder="1" applyAlignment="1">
      <alignment vertical="center"/>
      <protection/>
    </xf>
    <xf numFmtId="0" fontId="75" fillId="0" borderId="0" xfId="56" applyFont="1" applyBorder="1" applyAlignment="1">
      <alignment vertical="center"/>
      <protection/>
    </xf>
    <xf numFmtId="0" fontId="66" fillId="0" borderId="0" xfId="58" applyFont="1" applyFill="1" applyBorder="1" applyAlignment="1" quotePrefix="1">
      <alignment horizontal="right" vertical="center"/>
      <protection/>
    </xf>
    <xf numFmtId="216" fontId="74" fillId="0" borderId="0" xfId="58" applyNumberFormat="1" applyFont="1" applyFill="1" applyBorder="1" applyAlignment="1" quotePrefix="1">
      <alignment horizontal="center" vertical="center"/>
      <protection/>
    </xf>
    <xf numFmtId="0" fontId="55" fillId="0" borderId="0" xfId="58" applyFont="1" applyFill="1" applyBorder="1" applyAlignment="1">
      <alignment horizontal="left" vertical="center" wrapText="1"/>
      <protection/>
    </xf>
    <xf numFmtId="3" fontId="57" fillId="0" borderId="0" xfId="56" applyNumberFormat="1" applyFont="1" applyBorder="1" applyAlignment="1" applyProtection="1">
      <alignment horizontal="right" vertical="center"/>
      <protection locked="0"/>
    </xf>
    <xf numFmtId="3" fontId="57" fillId="0" borderId="0" xfId="56" applyNumberFormat="1" applyFont="1" applyAlignment="1">
      <alignment horizontal="right" vertical="center"/>
      <protection/>
    </xf>
    <xf numFmtId="3" fontId="57" fillId="0" borderId="0" xfId="56" applyNumberFormat="1" applyFont="1" applyAlignment="1">
      <alignment horizontal="center" vertical="center"/>
      <protection/>
    </xf>
    <xf numFmtId="0" fontId="62" fillId="0" borderId="0" xfId="56" applyFont="1" applyAlignment="1">
      <alignment vertical="center" wrapText="1"/>
      <protection/>
    </xf>
    <xf numFmtId="14" fontId="57" fillId="0" borderId="0" xfId="56" applyNumberFormat="1" applyFont="1" applyFill="1" applyAlignment="1" applyProtection="1" quotePrefix="1">
      <alignment horizontal="center" vertical="center"/>
      <protection/>
    </xf>
    <xf numFmtId="14" fontId="57" fillId="0" borderId="0" xfId="56" applyNumberFormat="1" applyFont="1" applyFill="1" applyAlignment="1" applyProtection="1">
      <alignment horizontal="center" vertical="center"/>
      <protection/>
    </xf>
    <xf numFmtId="49" fontId="57" fillId="33" borderId="10" xfId="56" applyNumberFormat="1" applyFont="1" applyFill="1" applyBorder="1" applyAlignment="1">
      <alignment horizontal="center" vertical="center"/>
      <protection/>
    </xf>
    <xf numFmtId="3" fontId="57" fillId="0" borderId="0" xfId="56" applyNumberFormat="1" applyFont="1" applyAlignment="1" quotePrefix="1">
      <alignment horizontal="right" vertical="center"/>
      <protection/>
    </xf>
    <xf numFmtId="49" fontId="63" fillId="33" borderId="36" xfId="56" applyNumberFormat="1" applyFont="1" applyFill="1" applyBorder="1" applyAlignment="1">
      <alignment horizontal="center" vertical="center"/>
      <protection/>
    </xf>
    <xf numFmtId="0" fontId="57" fillId="0" borderId="15" xfId="56" applyFont="1" applyBorder="1" applyAlignment="1">
      <alignment horizontal="center" vertical="center"/>
      <protection/>
    </xf>
    <xf numFmtId="3" fontId="57" fillId="0" borderId="14" xfId="56" applyNumberFormat="1" applyFont="1" applyBorder="1" applyAlignment="1">
      <alignment horizontal="right" vertical="center"/>
      <protection/>
    </xf>
    <xf numFmtId="3" fontId="57" fillId="0" borderId="14" xfId="56" applyNumberFormat="1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center" vertical="center" wrapText="1"/>
      <protection/>
    </xf>
    <xf numFmtId="1" fontId="57" fillId="0" borderId="18" xfId="56" applyNumberFormat="1" applyFont="1" applyBorder="1" applyAlignment="1">
      <alignment horizontal="center" vertical="center"/>
      <protection/>
    </xf>
    <xf numFmtId="0" fontId="67" fillId="0" borderId="27" xfId="56" applyFont="1" applyBorder="1" applyAlignment="1">
      <alignment horizontal="left" vertical="center"/>
      <protection/>
    </xf>
    <xf numFmtId="3" fontId="57" fillId="0" borderId="21" xfId="56" applyNumberFormat="1" applyFont="1" applyBorder="1" applyAlignment="1">
      <alignment horizontal="right" vertical="center"/>
      <protection/>
    </xf>
    <xf numFmtId="3" fontId="64" fillId="37" borderId="58" xfId="56" applyNumberFormat="1" applyFont="1" applyFill="1" applyBorder="1" applyAlignment="1" applyProtection="1">
      <alignment horizontal="right" vertical="center"/>
      <protection locked="0"/>
    </xf>
    <xf numFmtId="3" fontId="64" fillId="37" borderId="66" xfId="56" applyNumberFormat="1" applyFont="1" applyFill="1" applyBorder="1" applyAlignment="1" applyProtection="1">
      <alignment horizontal="right" vertical="center"/>
      <protection locked="0"/>
    </xf>
    <xf numFmtId="3" fontId="64" fillId="37" borderId="46" xfId="56" applyNumberFormat="1" applyFont="1" applyFill="1" applyBorder="1" applyAlignment="1" applyProtection="1">
      <alignment horizontal="right" vertical="center"/>
      <protection locked="0"/>
    </xf>
    <xf numFmtId="3" fontId="64" fillId="37" borderId="50" xfId="56" applyNumberFormat="1" applyFont="1" applyFill="1" applyBorder="1" applyAlignment="1" applyProtection="1">
      <alignment horizontal="right" vertical="center"/>
      <protection locked="0"/>
    </xf>
    <xf numFmtId="0" fontId="70" fillId="0" borderId="0" xfId="56" applyNumberFormat="1" applyFont="1" applyBorder="1" applyAlignment="1">
      <alignment horizontal="right"/>
      <protection/>
    </xf>
    <xf numFmtId="0" fontId="69" fillId="33" borderId="46" xfId="56" applyFont="1" applyFill="1" applyBorder="1" applyAlignment="1">
      <alignment vertical="center"/>
      <protection/>
    </xf>
    <xf numFmtId="0" fontId="70" fillId="36" borderId="0" xfId="56" applyNumberFormat="1" applyFont="1" applyFill="1" applyAlignment="1">
      <alignment horizontal="right"/>
      <protection/>
    </xf>
    <xf numFmtId="216" fontId="69" fillId="33" borderId="17" xfId="58" applyNumberFormat="1" applyFont="1" applyFill="1" applyBorder="1" applyAlignment="1" quotePrefix="1">
      <alignment horizontal="right"/>
      <protection/>
    </xf>
    <xf numFmtId="0" fontId="70" fillId="0" borderId="0" xfId="56" applyFont="1">
      <alignment/>
      <protection/>
    </xf>
    <xf numFmtId="216" fontId="69" fillId="33" borderId="17" xfId="58" applyNumberFormat="1" applyFont="1" applyFill="1" applyBorder="1" applyAlignment="1">
      <alignment horizontal="right"/>
      <protection/>
    </xf>
    <xf numFmtId="3" fontId="64" fillId="0" borderId="56" xfId="56" applyNumberFormat="1" applyFont="1" applyBorder="1" applyAlignment="1">
      <alignment horizontal="right" vertical="center"/>
      <protection/>
    </xf>
    <xf numFmtId="3" fontId="64" fillId="37" borderId="40" xfId="56" applyNumberFormat="1" applyFont="1" applyFill="1" applyBorder="1" applyAlignment="1" applyProtection="1">
      <alignment horizontal="right" vertical="center"/>
      <protection locked="0"/>
    </xf>
    <xf numFmtId="3" fontId="64" fillId="37" borderId="74" xfId="56" applyNumberFormat="1" applyFont="1" applyFill="1" applyBorder="1" applyAlignment="1" applyProtection="1">
      <alignment horizontal="right" vertical="center"/>
      <protection locked="0"/>
    </xf>
    <xf numFmtId="3" fontId="64" fillId="37" borderId="56" xfId="56" applyNumberFormat="1" applyFont="1" applyFill="1" applyBorder="1" applyAlignment="1" applyProtection="1">
      <alignment horizontal="right" vertical="center"/>
      <protection locked="0"/>
    </xf>
    <xf numFmtId="0" fontId="56" fillId="0" borderId="0" xfId="56" applyNumberFormat="1" applyFont="1" applyAlignment="1">
      <alignment horizontal="right"/>
      <protection/>
    </xf>
    <xf numFmtId="218" fontId="66" fillId="0" borderId="27" xfId="58" applyNumberFormat="1" applyFont="1" applyFill="1" applyBorder="1" applyAlignment="1">
      <alignment vertical="center"/>
      <protection/>
    </xf>
    <xf numFmtId="3" fontId="63" fillId="37" borderId="10" xfId="56" applyNumberFormat="1" applyFont="1" applyFill="1" applyBorder="1" applyAlignment="1">
      <alignment vertical="center"/>
      <protection/>
    </xf>
    <xf numFmtId="0" fontId="66" fillId="0" borderId="0" xfId="58" applyFont="1" applyFill="1" applyBorder="1" applyAlignment="1">
      <alignment horizontal="center" vertical="center"/>
      <protection/>
    </xf>
    <xf numFmtId="0" fontId="57" fillId="0" borderId="15" xfId="56" applyFont="1" applyBorder="1" applyAlignment="1">
      <alignment vertical="center"/>
      <protection/>
    </xf>
    <xf numFmtId="0" fontId="57" fillId="0" borderId="16" xfId="56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center" vertical="center"/>
      <protection/>
    </xf>
    <xf numFmtId="3" fontId="57" fillId="0" borderId="18" xfId="56" applyNumberFormat="1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left" vertical="center"/>
      <protection/>
    </xf>
    <xf numFmtId="0" fontId="57" fillId="0" borderId="27" xfId="56" applyFont="1" applyBorder="1" applyAlignment="1">
      <alignment vertical="center" wrapText="1"/>
      <protection/>
    </xf>
    <xf numFmtId="3" fontId="57" fillId="0" borderId="27" xfId="56" applyNumberFormat="1" applyFont="1" applyBorder="1" applyAlignment="1">
      <alignment horizontal="right" vertical="center"/>
      <protection/>
    </xf>
    <xf numFmtId="3" fontId="57" fillId="0" borderId="30" xfId="56" applyNumberFormat="1" applyFont="1" applyBorder="1" applyAlignment="1">
      <alignment horizontal="right" vertical="center"/>
      <protection/>
    </xf>
    <xf numFmtId="0" fontId="67" fillId="0" borderId="22" xfId="56" applyFont="1" applyBorder="1" applyAlignment="1">
      <alignment vertical="center" wrapText="1"/>
      <protection/>
    </xf>
    <xf numFmtId="3" fontId="64" fillId="0" borderId="66" xfId="56" applyNumberFormat="1" applyFont="1" applyBorder="1" applyAlignment="1">
      <alignment vertical="center"/>
      <protection/>
    </xf>
    <xf numFmtId="3" fontId="64" fillId="0" borderId="50" xfId="56" applyNumberFormat="1" applyFont="1" applyBorder="1" applyAlignment="1" applyProtection="1">
      <alignment vertical="center"/>
      <protection/>
    </xf>
    <xf numFmtId="216" fontId="69" fillId="33" borderId="22" xfId="58" applyNumberFormat="1" applyFont="1" applyFill="1" applyBorder="1" applyAlignment="1" quotePrefix="1">
      <alignment horizontal="right" vertical="center"/>
      <protection/>
    </xf>
    <xf numFmtId="3" fontId="64" fillId="0" borderId="75" xfId="56" applyNumberFormat="1" applyFont="1" applyBorder="1" applyAlignment="1" applyProtection="1">
      <alignment vertical="center"/>
      <protection/>
    </xf>
    <xf numFmtId="216" fontId="63" fillId="0" borderId="27" xfId="58" applyNumberFormat="1" applyFont="1" applyFill="1" applyBorder="1" applyAlignment="1" quotePrefix="1">
      <alignment horizontal="center" vertical="center"/>
      <protection/>
    </xf>
    <xf numFmtId="3" fontId="63" fillId="0" borderId="27" xfId="56" applyNumberFormat="1" applyFont="1" applyBorder="1" applyAlignment="1">
      <alignment vertical="center"/>
      <protection/>
    </xf>
    <xf numFmtId="3" fontId="63" fillId="0" borderId="30" xfId="56" applyNumberFormat="1" applyFont="1" applyBorder="1" applyAlignment="1">
      <alignment vertical="center"/>
      <protection/>
    </xf>
    <xf numFmtId="3" fontId="64" fillId="0" borderId="50" xfId="56" applyNumberFormat="1" applyFont="1" applyBorder="1" applyAlignment="1">
      <alignment vertical="center"/>
      <protection/>
    </xf>
    <xf numFmtId="0" fontId="72" fillId="0" borderId="0" xfId="58" applyFont="1" applyFill="1">
      <alignment/>
      <protection/>
    </xf>
    <xf numFmtId="0" fontId="71" fillId="36" borderId="0" xfId="58" applyFont="1" applyFill="1" applyBorder="1" applyAlignment="1">
      <alignment horizontal="right"/>
      <protection/>
    </xf>
    <xf numFmtId="0" fontId="69" fillId="33" borderId="46" xfId="58" applyFont="1" applyFill="1" applyBorder="1">
      <alignment/>
      <protection/>
    </xf>
    <xf numFmtId="3" fontId="64" fillId="0" borderId="50" xfId="56" applyNumberFormat="1" applyFont="1" applyBorder="1" applyAlignment="1" applyProtection="1">
      <alignment horizontal="right" vertical="center"/>
      <protection locked="0"/>
    </xf>
    <xf numFmtId="216" fontId="66" fillId="0" borderId="27" xfId="58" applyNumberFormat="1" applyFont="1" applyFill="1" applyBorder="1" applyAlignment="1" quotePrefix="1">
      <alignment horizontal="right" vertical="center"/>
      <protection/>
    </xf>
    <xf numFmtId="3" fontId="64" fillId="0" borderId="66" xfId="56" applyNumberFormat="1" applyFont="1" applyBorder="1" applyAlignment="1" applyProtection="1">
      <alignment vertical="center"/>
      <protection locked="0"/>
    </xf>
    <xf numFmtId="3" fontId="64" fillId="0" borderId="50" xfId="56" applyNumberFormat="1" applyFont="1" applyBorder="1" applyAlignment="1" applyProtection="1">
      <alignment vertical="center"/>
      <protection locked="0"/>
    </xf>
    <xf numFmtId="0" fontId="62" fillId="0" borderId="0" xfId="56" applyFont="1" applyAlignment="1">
      <alignment vertical="center"/>
      <protection/>
    </xf>
    <xf numFmtId="0" fontId="57" fillId="43" borderId="14" xfId="56" applyFont="1" applyFill="1" applyBorder="1" applyAlignment="1" quotePrefix="1">
      <alignment horizontal="center" vertical="center"/>
      <protection/>
    </xf>
    <xf numFmtId="0" fontId="57" fillId="43" borderId="14" xfId="56" applyFont="1" applyFill="1" applyBorder="1" applyAlignment="1">
      <alignment vertical="center"/>
      <protection/>
    </xf>
    <xf numFmtId="0" fontId="57" fillId="43" borderId="15" xfId="56" applyFont="1" applyFill="1" applyBorder="1" applyAlignment="1" quotePrefix="1">
      <alignment horizontal="center" vertical="center" wrapText="1"/>
      <protection/>
    </xf>
    <xf numFmtId="3" fontId="57" fillId="0" borderId="10" xfId="56" applyNumberFormat="1" applyFont="1" applyBorder="1" applyAlignment="1">
      <alignment horizontal="center" vertical="center"/>
      <protection/>
    </xf>
    <xf numFmtId="1" fontId="57" fillId="0" borderId="10" xfId="56" applyNumberFormat="1" applyFont="1" applyBorder="1" applyAlignment="1">
      <alignment horizontal="center" vertical="center"/>
      <protection/>
    </xf>
    <xf numFmtId="0" fontId="57" fillId="43" borderId="21" xfId="56" applyFont="1" applyFill="1" applyBorder="1" applyAlignment="1" quotePrefix="1">
      <alignment horizontal="center" vertical="center" wrapText="1"/>
      <protection/>
    </xf>
    <xf numFmtId="0" fontId="57" fillId="43" borderId="17" xfId="56" applyFont="1" applyFill="1" applyBorder="1" applyAlignment="1" quotePrefix="1">
      <alignment horizontal="center" vertical="center" wrapText="1"/>
      <protection/>
    </xf>
    <xf numFmtId="0" fontId="57" fillId="43" borderId="27" xfId="56" applyFont="1" applyFill="1" applyBorder="1" applyAlignment="1" quotePrefix="1">
      <alignment horizontal="left" vertical="center"/>
      <protection/>
    </xf>
    <xf numFmtId="0" fontId="57" fillId="43" borderId="30" xfId="56" applyFont="1" applyFill="1" applyBorder="1" applyAlignment="1">
      <alignment horizontal="center" vertical="center"/>
      <protection/>
    </xf>
    <xf numFmtId="0" fontId="57" fillId="43" borderId="27" xfId="56" applyFont="1" applyFill="1" applyBorder="1" applyAlignment="1" quotePrefix="1">
      <alignment horizontal="left" vertical="center" wrapText="1"/>
      <protection/>
    </xf>
    <xf numFmtId="3" fontId="57" fillId="0" borderId="10" xfId="56" applyNumberFormat="1" applyFont="1" applyBorder="1" applyAlignment="1">
      <alignment horizontal="right" vertical="center"/>
      <protection/>
    </xf>
    <xf numFmtId="0" fontId="57" fillId="43" borderId="22" xfId="56" applyFont="1" applyFill="1" applyBorder="1" applyAlignment="1">
      <alignment vertical="center"/>
      <protection/>
    </xf>
    <xf numFmtId="196" fontId="57" fillId="43" borderId="29" xfId="56" applyNumberFormat="1" applyFont="1" applyFill="1" applyBorder="1" applyAlignment="1" quotePrefix="1">
      <alignment horizontal="center" vertical="center"/>
      <protection/>
    </xf>
    <xf numFmtId="196" fontId="57" fillId="43" borderId="21" xfId="56" applyNumberFormat="1" applyFont="1" applyFill="1" applyBorder="1" applyAlignment="1" quotePrefix="1">
      <alignment horizontal="center" vertical="center" wrapText="1"/>
      <protection/>
    </xf>
    <xf numFmtId="3" fontId="63" fillId="0" borderId="21" xfId="56" applyNumberFormat="1" applyFont="1" applyBorder="1" applyAlignment="1">
      <alignment horizontal="right" vertical="center"/>
      <protection/>
    </xf>
    <xf numFmtId="196" fontId="57" fillId="0" borderId="0" xfId="56" applyNumberFormat="1" applyFont="1" applyBorder="1" applyAlignment="1">
      <alignment vertical="center"/>
      <protection/>
    </xf>
    <xf numFmtId="196" fontId="57" fillId="0" borderId="0" xfId="56" applyNumberFormat="1" applyFont="1" applyBorder="1" applyAlignment="1">
      <alignment vertical="center" wrapText="1"/>
      <protection/>
    </xf>
    <xf numFmtId="3" fontId="57" fillId="0" borderId="0" xfId="56" applyNumberFormat="1" applyFont="1" applyBorder="1" applyAlignment="1">
      <alignment horizontal="right" vertical="center"/>
      <protection/>
    </xf>
    <xf numFmtId="0" fontId="57" fillId="0" borderId="27" xfId="56" applyFont="1" applyBorder="1" applyAlignment="1" quotePrefix="1">
      <alignment horizontal="center" vertical="center"/>
      <protection/>
    </xf>
    <xf numFmtId="0" fontId="57" fillId="0" borderId="30" xfId="56" applyFont="1" applyBorder="1" applyAlignment="1" quotePrefix="1">
      <alignment horizontal="center" vertical="center"/>
      <protection/>
    </xf>
    <xf numFmtId="0" fontId="57" fillId="0" borderId="14" xfId="56" applyFont="1" applyBorder="1" applyAlignment="1" quotePrefix="1">
      <alignment horizontal="center" vertical="center" wrapText="1"/>
      <protection/>
    </xf>
    <xf numFmtId="216" fontId="65" fillId="0" borderId="30" xfId="58" applyNumberFormat="1" applyFont="1" applyFill="1" applyBorder="1" applyAlignment="1" quotePrefix="1">
      <alignment horizontal="center" vertical="center"/>
      <protection/>
    </xf>
    <xf numFmtId="0" fontId="57" fillId="0" borderId="15" xfId="56" applyFont="1" applyBorder="1" applyAlignment="1" quotePrefix="1">
      <alignment horizontal="center" vertical="center"/>
      <protection/>
    </xf>
    <xf numFmtId="0" fontId="57" fillId="0" borderId="27" xfId="56" applyFont="1" applyBorder="1" applyAlignment="1">
      <alignment horizontal="left" vertical="center"/>
      <protection/>
    </xf>
    <xf numFmtId="0" fontId="57" fillId="0" borderId="30" xfId="56" applyFont="1" applyBorder="1" applyAlignment="1">
      <alignment horizontal="left" vertical="center"/>
      <protection/>
    </xf>
    <xf numFmtId="0" fontId="57" fillId="0" borderId="27" xfId="56" applyFont="1" applyBorder="1" applyAlignment="1">
      <alignment horizontal="left" vertical="center" wrapText="1"/>
      <protection/>
    </xf>
    <xf numFmtId="3" fontId="64" fillId="0" borderId="50" xfId="56" applyNumberFormat="1" applyFont="1" applyBorder="1" applyAlignment="1" applyProtection="1">
      <alignment horizontal="right" vertical="center"/>
      <protection/>
    </xf>
    <xf numFmtId="196" fontId="72" fillId="0" borderId="0" xfId="58" applyNumberFormat="1" applyFont="1" applyFill="1" applyBorder="1">
      <alignment/>
      <protection/>
    </xf>
    <xf numFmtId="196" fontId="72" fillId="0" borderId="0" xfId="58" applyNumberFormat="1" applyFont="1" applyFill="1" applyBorder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72" fillId="0" borderId="0" xfId="58" applyNumberFormat="1" applyFont="1" applyFill="1" applyProtection="1">
      <alignment/>
      <protection locked="0"/>
    </xf>
    <xf numFmtId="196" fontId="71" fillId="0" borderId="0" xfId="58" applyNumberFormat="1" applyFont="1" applyFill="1">
      <alignment/>
      <protection/>
    </xf>
    <xf numFmtId="196" fontId="66" fillId="0" borderId="27" xfId="58" applyNumberFormat="1" applyFont="1" applyFill="1" applyBorder="1" applyAlignment="1">
      <alignment horizontal="right" vertical="center"/>
      <protection/>
    </xf>
    <xf numFmtId="216" fontId="74" fillId="0" borderId="30" xfId="58" applyNumberFormat="1" applyFont="1" applyFill="1" applyBorder="1" applyAlignment="1" quotePrefix="1">
      <alignment horizontal="right" vertical="center"/>
      <protection/>
    </xf>
    <xf numFmtId="0" fontId="57" fillId="0" borderId="0" xfId="56" applyFont="1" applyAlignment="1" applyProtection="1">
      <alignment vertical="center"/>
      <protection/>
    </xf>
    <xf numFmtId="0" fontId="57" fillId="0" borderId="0" xfId="56" applyFont="1" applyAlignment="1" applyProtection="1">
      <alignment vertical="center" wrapText="1"/>
      <protection/>
    </xf>
    <xf numFmtId="0" fontId="57" fillId="0" borderId="0" xfId="56" applyFont="1" applyAlignment="1" applyProtection="1" quotePrefix="1">
      <alignment vertical="center"/>
      <protection/>
    </xf>
    <xf numFmtId="3" fontId="57" fillId="0" borderId="0" xfId="56" applyNumberFormat="1" applyFont="1" applyAlignment="1" applyProtection="1">
      <alignment horizontal="right" vertical="center"/>
      <protection/>
    </xf>
    <xf numFmtId="0" fontId="57" fillId="0" borderId="0" xfId="56" applyFont="1" applyBorder="1" applyAlignment="1" applyProtection="1">
      <alignment vertical="center"/>
      <protection/>
    </xf>
    <xf numFmtId="0" fontId="57" fillId="0" borderId="0" xfId="56" applyFont="1" applyBorder="1" applyAlignment="1" applyProtection="1">
      <alignment vertical="center" wrapText="1"/>
      <protection/>
    </xf>
    <xf numFmtId="3" fontId="57" fillId="0" borderId="0" xfId="56" applyNumberFormat="1" applyFont="1" applyAlignment="1" applyProtection="1" quotePrefix="1">
      <alignment horizontal="right" vertical="center"/>
      <protection/>
    </xf>
    <xf numFmtId="216" fontId="63" fillId="0" borderId="27" xfId="58" applyNumberFormat="1" applyFont="1" applyFill="1" applyBorder="1" applyAlignment="1" applyProtection="1" quotePrefix="1">
      <alignment horizontal="center" vertical="center"/>
      <protection/>
    </xf>
    <xf numFmtId="216" fontId="65" fillId="0" borderId="30" xfId="58" applyNumberFormat="1" applyFont="1" applyFill="1" applyBorder="1" applyAlignment="1" applyProtection="1" quotePrefix="1">
      <alignment horizontal="center" vertical="center"/>
      <protection/>
    </xf>
    <xf numFmtId="0" fontId="63" fillId="0" borderId="27" xfId="56" applyFont="1" applyBorder="1" applyAlignment="1" applyProtection="1">
      <alignment horizontal="center" vertical="center" wrapText="1"/>
      <protection/>
    </xf>
    <xf numFmtId="3" fontId="57" fillId="0" borderId="10" xfId="56" applyNumberFormat="1" applyFont="1" applyBorder="1" applyAlignment="1" applyProtection="1">
      <alignment horizontal="center" vertical="center"/>
      <protection/>
    </xf>
    <xf numFmtId="0" fontId="57" fillId="0" borderId="15" xfId="56" applyFont="1" applyBorder="1" applyAlignment="1" applyProtection="1" quotePrefix="1">
      <alignment horizontal="center" vertical="center"/>
      <protection/>
    </xf>
    <xf numFmtId="0" fontId="57" fillId="0" borderId="16" xfId="56" applyFont="1" applyBorder="1" applyAlignment="1" applyProtection="1">
      <alignment horizontal="center" vertical="center"/>
      <protection/>
    </xf>
    <xf numFmtId="0" fontId="66" fillId="0" borderId="29" xfId="58" applyFont="1" applyFill="1" applyBorder="1" applyAlignment="1" applyProtection="1">
      <alignment horizontal="center" vertical="center" wrapText="1"/>
      <protection/>
    </xf>
    <xf numFmtId="1" fontId="57" fillId="0" borderId="10" xfId="56" applyNumberFormat="1" applyFont="1" applyBorder="1" applyAlignment="1" applyProtection="1">
      <alignment horizontal="center" vertical="center"/>
      <protection/>
    </xf>
    <xf numFmtId="216" fontId="69" fillId="33" borderId="15" xfId="58" applyNumberFormat="1" applyFont="1" applyFill="1" applyBorder="1" applyAlignment="1" applyProtection="1">
      <alignment horizontal="center" vertical="center"/>
      <protection/>
    </xf>
    <xf numFmtId="216" fontId="69" fillId="33" borderId="17" xfId="58" applyNumberFormat="1" applyFont="1" applyFill="1" applyBorder="1" applyAlignment="1" applyProtection="1">
      <alignment horizontal="center" vertical="center"/>
      <protection/>
    </xf>
    <xf numFmtId="196" fontId="66" fillId="0" borderId="27" xfId="58" applyNumberFormat="1" applyFont="1" applyFill="1" applyBorder="1" applyAlignment="1" applyProtection="1">
      <alignment horizontal="right" vertical="center"/>
      <protection/>
    </xf>
    <xf numFmtId="216" fontId="74" fillId="0" borderId="30" xfId="58" applyNumberFormat="1" applyFont="1" applyFill="1" applyBorder="1" applyAlignment="1" applyProtection="1" quotePrefix="1">
      <alignment horizontal="right" vertical="center"/>
      <protection/>
    </xf>
    <xf numFmtId="0" fontId="66" fillId="0" borderId="10" xfId="58" applyFont="1" applyFill="1" applyBorder="1" applyAlignment="1" applyProtection="1">
      <alignment horizontal="center" vertical="center" wrapText="1"/>
      <protection/>
    </xf>
    <xf numFmtId="3" fontId="63" fillId="0" borderId="10" xfId="56" applyNumberFormat="1" applyFont="1" applyBorder="1" applyAlignment="1" applyProtection="1">
      <alignment vertical="center"/>
      <protection/>
    </xf>
    <xf numFmtId="0" fontId="62" fillId="0" borderId="0" xfId="56" applyFont="1">
      <alignment/>
      <protection/>
    </xf>
    <xf numFmtId="0" fontId="75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4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6" fillId="41" borderId="0" xfId="56" applyFont="1" applyFill="1" applyAlignment="1">
      <alignment vertical="center"/>
      <protection/>
    </xf>
    <xf numFmtId="0" fontId="68" fillId="41" borderId="0" xfId="56" applyFont="1" applyFill="1" applyAlignment="1">
      <alignment vertical="center"/>
      <protection/>
    </xf>
    <xf numFmtId="0" fontId="70" fillId="41" borderId="0" xfId="56" applyFont="1" applyFill="1" applyAlignment="1">
      <alignment vertical="center"/>
      <protection/>
    </xf>
    <xf numFmtId="0" fontId="75" fillId="41" borderId="0" xfId="56" applyFont="1" applyFill="1">
      <alignment/>
      <protection/>
    </xf>
    <xf numFmtId="0" fontId="70" fillId="44" borderId="0" xfId="56" applyFont="1" applyFill="1" applyAlignment="1">
      <alignment vertical="center"/>
      <protection/>
    </xf>
    <xf numFmtId="0" fontId="56" fillId="44" borderId="0" xfId="56" applyFont="1" applyFill="1" applyAlignment="1">
      <alignment vertical="center"/>
      <protection/>
    </xf>
    <xf numFmtId="0" fontId="56" fillId="44" borderId="0" xfId="56" applyFont="1" applyFill="1" applyBorder="1" applyAlignment="1">
      <alignment vertical="center"/>
      <protection/>
    </xf>
    <xf numFmtId="0" fontId="75" fillId="44" borderId="0" xfId="56" applyFont="1" applyFill="1" applyBorder="1" applyAlignment="1">
      <alignment vertical="center"/>
      <protection/>
    </xf>
    <xf numFmtId="3" fontId="63" fillId="0" borderId="11" xfId="56" applyNumberFormat="1" applyFont="1" applyBorder="1" applyAlignment="1">
      <alignment vertical="center"/>
      <protection/>
    </xf>
    <xf numFmtId="3" fontId="57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4" fillId="0" borderId="26" xfId="56" applyNumberFormat="1" applyFont="1" applyBorder="1" applyAlignment="1">
      <alignment horizontal="right" vertical="center"/>
      <protection/>
    </xf>
    <xf numFmtId="3" fontId="64" fillId="0" borderId="25" xfId="56" applyNumberFormat="1" applyFont="1" applyBorder="1" applyAlignment="1">
      <alignment horizontal="right" vertical="center"/>
      <protection/>
    </xf>
    <xf numFmtId="0" fontId="69" fillId="33" borderId="68" xfId="58" applyFont="1" applyFill="1" applyBorder="1" applyAlignment="1" quotePrefix="1">
      <alignment horizontal="left"/>
      <protection/>
    </xf>
    <xf numFmtId="0" fontId="63" fillId="0" borderId="27" xfId="56" applyFont="1" applyBorder="1" applyAlignment="1">
      <alignment horizontal="center" vertical="center" wrapText="1"/>
      <protection/>
    </xf>
    <xf numFmtId="0" fontId="69" fillId="33" borderId="68" xfId="56" applyFont="1" applyFill="1" applyBorder="1" applyAlignment="1">
      <alignment vertical="center" wrapText="1"/>
      <protection/>
    </xf>
    <xf numFmtId="3" fontId="64" fillId="0" borderId="31" xfId="56" applyNumberFormat="1" applyFont="1" applyBorder="1" applyAlignment="1">
      <alignment horizontal="right" vertical="center"/>
      <protection/>
    </xf>
    <xf numFmtId="3" fontId="64" fillId="0" borderId="26" xfId="56" applyNumberFormat="1" applyFont="1" applyBorder="1" applyAlignment="1" applyProtection="1">
      <alignment vertical="center"/>
      <protection locked="0"/>
    </xf>
    <xf numFmtId="3" fontId="64" fillId="0" borderId="26" xfId="56" applyNumberFormat="1" applyFont="1" applyBorder="1" applyAlignment="1">
      <alignment vertical="center"/>
      <protection/>
    </xf>
    <xf numFmtId="3" fontId="64" fillId="0" borderId="25" xfId="56" applyNumberFormat="1" applyFont="1" applyBorder="1" applyAlignment="1" applyProtection="1">
      <alignment vertical="center"/>
      <protection locked="0"/>
    </xf>
    <xf numFmtId="3" fontId="64" fillId="0" borderId="25" xfId="56" applyNumberFormat="1" applyFont="1" applyBorder="1" applyAlignment="1" applyProtection="1">
      <alignment vertical="center"/>
      <protection/>
    </xf>
    <xf numFmtId="3" fontId="64" fillId="0" borderId="34" xfId="56" applyNumberFormat="1" applyFont="1" applyBorder="1" applyAlignment="1" applyProtection="1">
      <alignment vertical="center"/>
      <protection locked="0"/>
    </xf>
    <xf numFmtId="3" fontId="64" fillId="0" borderId="34" xfId="56" applyNumberFormat="1" applyFont="1" applyBorder="1" applyAlignment="1" applyProtection="1">
      <alignment vertical="center"/>
      <protection/>
    </xf>
    <xf numFmtId="0" fontId="69" fillId="33" borderId="68" xfId="58" applyFont="1" applyFill="1" applyBorder="1" applyAlignment="1" quotePrefix="1">
      <alignment horizontal="center"/>
      <protection/>
    </xf>
    <xf numFmtId="3" fontId="64" fillId="0" borderId="25" xfId="56" applyNumberFormat="1" applyFont="1" applyBorder="1" applyAlignment="1">
      <alignment vertical="center"/>
      <protection/>
    </xf>
    <xf numFmtId="3" fontId="64" fillId="0" borderId="25" xfId="56" applyNumberFormat="1" applyFont="1" applyBorder="1" applyAlignment="1" applyProtection="1">
      <alignment horizontal="right" vertical="center"/>
      <protection locked="0"/>
    </xf>
    <xf numFmtId="0" fontId="66" fillId="0" borderId="27" xfId="58" applyFont="1" applyFill="1" applyBorder="1" applyAlignment="1">
      <alignment horizontal="center" vertical="center" wrapText="1"/>
      <protection/>
    </xf>
    <xf numFmtId="3" fontId="64" fillId="0" borderId="25" xfId="56" applyNumberFormat="1" applyFont="1" applyBorder="1" applyAlignment="1" applyProtection="1">
      <alignment horizontal="right" vertical="center"/>
      <protection/>
    </xf>
    <xf numFmtId="3" fontId="64" fillId="0" borderId="26" xfId="56" applyNumberFormat="1" applyFont="1" applyBorder="1" applyAlignment="1" applyProtection="1">
      <alignment vertical="center"/>
      <protection/>
    </xf>
    <xf numFmtId="3" fontId="64" fillId="0" borderId="19" xfId="56" applyNumberFormat="1" applyFont="1" applyBorder="1" applyAlignment="1" applyProtection="1">
      <alignment vertical="center"/>
      <protection/>
    </xf>
    <xf numFmtId="3" fontId="64" fillId="0" borderId="21" xfId="56" applyNumberFormat="1" applyFont="1" applyBorder="1" applyAlignment="1" applyProtection="1">
      <alignment vertical="center"/>
      <protection/>
    </xf>
    <xf numFmtId="0" fontId="57" fillId="0" borderId="11" xfId="56" applyFont="1" applyBorder="1" applyAlignment="1">
      <alignment horizontal="center" vertical="center"/>
      <protection/>
    </xf>
    <xf numFmtId="3" fontId="64" fillId="0" borderId="58" xfId="56" applyNumberFormat="1" applyFont="1" applyFill="1" applyBorder="1" applyAlignment="1" applyProtection="1">
      <alignment horizontal="right" vertical="center"/>
      <protection locked="0"/>
    </xf>
    <xf numFmtId="3" fontId="64" fillId="0" borderId="46" xfId="56" applyNumberFormat="1" applyFont="1" applyFill="1" applyBorder="1" applyAlignment="1" applyProtection="1">
      <alignment horizontal="right" vertical="center"/>
      <protection locked="0"/>
    </xf>
    <xf numFmtId="3" fontId="64" fillId="0" borderId="74" xfId="56" applyNumberFormat="1" applyFont="1" applyFill="1" applyBorder="1" applyAlignment="1" applyProtection="1">
      <alignment horizontal="right" vertical="center"/>
      <protection locked="0"/>
    </xf>
    <xf numFmtId="3" fontId="63" fillId="0" borderId="10" xfId="56" applyNumberFormat="1" applyFont="1" applyFill="1" applyBorder="1" applyAlignment="1">
      <alignment vertical="center"/>
      <protection/>
    </xf>
    <xf numFmtId="3" fontId="47" fillId="0" borderId="0" xfId="55" applyNumberFormat="1" applyFont="1" applyAlignment="1" applyProtection="1">
      <alignment/>
      <protection/>
    </xf>
    <xf numFmtId="3" fontId="34" fillId="38" borderId="0" xfId="55" applyNumberFormat="1" applyFont="1" applyFill="1" applyBorder="1" applyAlignment="1" applyProtection="1">
      <alignment horizontal="right"/>
      <protection/>
    </xf>
    <xf numFmtId="3" fontId="41" fillId="0" borderId="10" xfId="55" applyNumberFormat="1" applyFont="1" applyFill="1" applyBorder="1" applyAlignment="1" applyProtection="1" quotePrefix="1">
      <alignment horizontal="center" vertical="center"/>
      <protection/>
    </xf>
    <xf numFmtId="0" fontId="37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4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6" fillId="0" borderId="0" xfId="55" applyNumberFormat="1" applyFont="1" applyBorder="1" applyAlignment="1">
      <alignment horizontal="center"/>
      <protection/>
    </xf>
    <xf numFmtId="217" fontId="42" fillId="45" borderId="0" xfId="55" applyNumberFormat="1" applyFont="1" applyFill="1" applyBorder="1" applyAlignment="1">
      <alignment horizontal="center"/>
      <protection/>
    </xf>
    <xf numFmtId="217" fontId="42" fillId="33" borderId="0" xfId="55" applyNumberFormat="1" applyFont="1" applyFill="1" applyBorder="1" applyAlignment="1">
      <alignment horizontal="center"/>
      <protection/>
    </xf>
    <xf numFmtId="217" fontId="88" fillId="0" borderId="0" xfId="55" applyNumberFormat="1" applyFont="1" applyBorder="1" applyAlignment="1">
      <alignment horizontal="center"/>
      <protection/>
    </xf>
    <xf numFmtId="217" fontId="94" fillId="37" borderId="0" xfId="55" applyNumberFormat="1" applyFont="1" applyFill="1" applyBorder="1" applyAlignment="1">
      <alignment horizontal="center"/>
      <protection/>
    </xf>
    <xf numFmtId="217" fontId="88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94" fillId="0" borderId="0" xfId="55" applyNumberFormat="1" applyFont="1" applyBorder="1" applyAlignment="1" quotePrefix="1">
      <alignment horizontal="center"/>
      <protection/>
    </xf>
    <xf numFmtId="0" fontId="94" fillId="0" borderId="0" xfId="55" applyNumberFormat="1" applyFont="1" applyFill="1" applyBorder="1" applyAlignment="1" quotePrefix="1">
      <alignment horizontal="center"/>
      <protection/>
    </xf>
    <xf numFmtId="226" fontId="94" fillId="0" borderId="0" xfId="55" applyNumberFormat="1" applyFont="1" applyFill="1" applyBorder="1" applyAlignment="1" quotePrefix="1">
      <alignment horizontal="center"/>
      <protection/>
    </xf>
    <xf numFmtId="0" fontId="94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5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4" fillId="0" borderId="21" xfId="56" applyNumberFormat="1" applyFont="1" applyBorder="1" applyAlignment="1">
      <alignment horizontal="right" vertical="center"/>
      <protection/>
    </xf>
    <xf numFmtId="3" fontId="64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8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8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8" fillId="32" borderId="80" xfId="55" applyNumberFormat="1" applyFont="1" applyFill="1" applyBorder="1" applyAlignment="1" quotePrefix="1">
      <alignment horizontal="center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90" fillId="32" borderId="80" xfId="55" applyFont="1" applyFill="1" applyBorder="1">
      <alignment/>
      <protection/>
    </xf>
    <xf numFmtId="217" fontId="88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8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8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90" fillId="32" borderId="82" xfId="55" applyFont="1" applyFill="1" applyBorder="1">
      <alignment/>
      <protection/>
    </xf>
    <xf numFmtId="217" fontId="88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49" fillId="32" borderId="26" xfId="59" applyFont="1" applyFill="1" applyBorder="1">
      <alignment/>
      <protection/>
    </xf>
    <xf numFmtId="217" fontId="42" fillId="32" borderId="28" xfId="55" applyNumberFormat="1" applyFont="1" applyFill="1" applyBorder="1" applyAlignment="1">
      <alignment horizontal="center"/>
      <protection/>
    </xf>
    <xf numFmtId="217" fontId="52" fillId="32" borderId="25" xfId="55" applyNumberFormat="1" applyFont="1" applyFill="1" applyBorder="1" applyAlignment="1">
      <alignment horizontal="left"/>
      <protection/>
    </xf>
    <xf numFmtId="217" fontId="92" fillId="32" borderId="25" xfId="55" applyNumberFormat="1" applyFont="1" applyFill="1" applyBorder="1" applyAlignment="1">
      <alignment horizontal="left"/>
      <protection/>
    </xf>
    <xf numFmtId="217" fontId="94" fillId="32" borderId="84" xfId="55" applyNumberFormat="1" applyFont="1" applyFill="1" applyBorder="1" applyAlignment="1" quotePrefix="1">
      <alignment horizontal="center"/>
      <protection/>
    </xf>
    <xf numFmtId="0" fontId="90" fillId="32" borderId="85" xfId="55" applyFont="1" applyFill="1" applyBorder="1">
      <alignment/>
      <protection/>
    </xf>
    <xf numFmtId="217" fontId="94" fillId="32" borderId="80" xfId="55" applyNumberFormat="1" applyFont="1" applyFill="1" applyBorder="1" applyAlignment="1" quotePrefix="1">
      <alignment horizontal="center"/>
      <protection/>
    </xf>
    <xf numFmtId="0" fontId="90" fillId="32" borderId="81" xfId="55" applyFont="1" applyFill="1" applyBorder="1">
      <alignment/>
      <protection/>
    </xf>
    <xf numFmtId="0" fontId="90" fillId="32" borderId="80" xfId="55" applyFont="1" applyFill="1" applyBorder="1">
      <alignment/>
      <protection/>
    </xf>
    <xf numFmtId="0" fontId="93" fillId="32" borderId="80" xfId="55" applyFont="1" applyFill="1" applyBorder="1">
      <alignment/>
      <protection/>
    </xf>
    <xf numFmtId="0" fontId="90" fillId="32" borderId="80" xfId="55" applyFont="1" applyFill="1" applyBorder="1" applyAlignment="1">
      <alignment horizontal="left"/>
      <protection/>
    </xf>
    <xf numFmtId="217" fontId="94" fillId="32" borderId="80" xfId="55" applyNumberFormat="1" applyFont="1" applyFill="1" applyBorder="1" applyAlignment="1">
      <alignment horizontal="center"/>
      <protection/>
    </xf>
    <xf numFmtId="0" fontId="90" fillId="32" borderId="80" xfId="55" applyFont="1" applyFill="1" applyBorder="1" applyAlignment="1">
      <alignment horizontal="left" wrapText="1"/>
      <protection/>
    </xf>
    <xf numFmtId="217" fontId="96" fillId="32" borderId="82" xfId="55" applyNumberFormat="1" applyFont="1" applyFill="1" applyBorder="1" applyAlignment="1">
      <alignment horizontal="center"/>
      <protection/>
    </xf>
    <xf numFmtId="0" fontId="97" fillId="32" borderId="82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94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4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2" fillId="32" borderId="32" xfId="55" applyNumberFormat="1" applyFont="1" applyFill="1" applyBorder="1" applyAlignment="1">
      <alignment horizontal="left"/>
      <protection/>
    </xf>
    <xf numFmtId="217" fontId="88" fillId="32" borderId="80" xfId="55" applyNumberFormat="1" applyFont="1" applyFill="1" applyBorder="1" applyAlignment="1">
      <alignment horizontal="center"/>
      <protection/>
    </xf>
    <xf numFmtId="217" fontId="88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4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8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4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8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8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4" fillId="32" borderId="87" xfId="55" applyNumberFormat="1" applyFont="1" applyFill="1" applyBorder="1" applyAlignment="1" quotePrefix="1">
      <alignment horizontal="center"/>
      <protection/>
    </xf>
    <xf numFmtId="0" fontId="34" fillId="32" borderId="87" xfId="55" applyFont="1" applyFill="1" applyBorder="1" applyAlignment="1">
      <alignment horizontal="left"/>
      <protection/>
    </xf>
    <xf numFmtId="0" fontId="94" fillId="32" borderId="80" xfId="55" applyNumberFormat="1" applyFont="1" applyFill="1" applyBorder="1" applyAlignment="1" quotePrefix="1">
      <alignment horizontal="center"/>
      <protection/>
    </xf>
    <xf numFmtId="0" fontId="34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4" fillId="32" borderId="80" xfId="55" applyFont="1" applyFill="1" applyBorder="1" applyAlignment="1" quotePrefix="1">
      <alignment horizontal="left"/>
      <protection/>
    </xf>
    <xf numFmtId="0" fontId="94" fillId="32" borderId="83" xfId="55" applyNumberFormat="1" applyFont="1" applyFill="1" applyBorder="1" applyAlignment="1" quotePrefix="1">
      <alignment horizontal="center"/>
      <protection/>
    </xf>
    <xf numFmtId="0" fontId="34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4" fillId="32" borderId="84" xfId="55" applyNumberFormat="1" applyFont="1" applyFill="1" applyBorder="1" applyAlignment="1" quotePrefix="1">
      <alignment horizontal="center"/>
      <protection/>
    </xf>
    <xf numFmtId="0" fontId="34" fillId="32" borderId="84" xfId="55" applyFont="1" applyFill="1" applyBorder="1" applyAlignment="1">
      <alignment horizontal="left"/>
      <protection/>
    </xf>
    <xf numFmtId="226" fontId="94" fillId="32" borderId="83" xfId="55" applyNumberFormat="1" applyFont="1" applyFill="1" applyBorder="1" applyAlignment="1" quotePrefix="1">
      <alignment horizontal="center"/>
      <protection/>
    </xf>
    <xf numFmtId="0" fontId="34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8" fillId="32" borderId="0" xfId="55" applyFont="1" applyFill="1" applyBorder="1">
      <alignment/>
      <protection/>
    </xf>
    <xf numFmtId="0" fontId="47" fillId="32" borderId="0" xfId="55" applyFont="1" applyFill="1" applyBorder="1">
      <alignment/>
      <protection/>
    </xf>
    <xf numFmtId="0" fontId="48" fillId="32" borderId="0" xfId="55" applyNumberFormat="1" applyFont="1" applyFill="1" applyBorder="1" applyProtection="1">
      <alignment/>
      <protection locked="0"/>
    </xf>
    <xf numFmtId="49" fontId="48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6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86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6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5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1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5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69" fillId="33" borderId="46" xfId="58" applyFont="1" applyFill="1" applyBorder="1" applyAlignment="1" quotePrefix="1">
      <alignment horizontal="left" vertical="center"/>
      <protection/>
    </xf>
    <xf numFmtId="0" fontId="69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1" fillId="33" borderId="0" xfId="56" applyFont="1" applyFill="1" applyAlignment="1" applyProtection="1">
      <alignment vertical="center" wrapText="1"/>
      <protection locked="0"/>
    </xf>
    <xf numFmtId="0" fontId="62" fillId="0" borderId="0" xfId="56" applyFont="1" applyAlignment="1" applyProtection="1">
      <alignment vertical="center" wrapText="1"/>
      <protection locked="0"/>
    </xf>
    <xf numFmtId="0" fontId="69" fillId="33" borderId="58" xfId="58" applyFont="1" applyFill="1" applyBorder="1" applyAlignment="1" quotePrefix="1">
      <alignment horizontal="left" vertical="center"/>
      <protection/>
    </xf>
    <xf numFmtId="0" fontId="69" fillId="33" borderId="67" xfId="58" applyFont="1" applyFill="1" applyBorder="1" applyAlignment="1" quotePrefix="1">
      <alignment horizontal="left" vertical="center"/>
      <protection/>
    </xf>
    <xf numFmtId="0" fontId="69" fillId="33" borderId="46" xfId="58" applyFont="1" applyFill="1" applyBorder="1" applyAlignment="1" quotePrefix="1">
      <alignment horizontal="left" vertical="center" wrapText="1"/>
      <protection/>
    </xf>
    <xf numFmtId="0" fontId="69" fillId="33" borderId="68" xfId="58" applyFont="1" applyFill="1" applyBorder="1" applyAlignment="1" quotePrefix="1">
      <alignment horizontal="left" vertical="center" wrapText="1"/>
      <protection/>
    </xf>
    <xf numFmtId="0" fontId="69" fillId="33" borderId="46" xfId="58" applyFont="1" applyFill="1" applyBorder="1" applyAlignment="1">
      <alignment horizontal="left" vertical="center"/>
      <protection/>
    </xf>
    <xf numFmtId="0" fontId="69" fillId="33" borderId="68" xfId="58" applyFont="1" applyFill="1" applyBorder="1" applyAlignment="1">
      <alignment horizontal="left" vertical="center"/>
      <protection/>
    </xf>
    <xf numFmtId="0" fontId="61" fillId="0" borderId="0" xfId="56" applyFont="1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3" fontId="63" fillId="4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9" fillId="33" borderId="88" xfId="58" applyFont="1" applyFill="1" applyBorder="1" applyAlignment="1" quotePrefix="1">
      <alignment horizontal="left" vertical="center"/>
      <protection/>
    </xf>
    <xf numFmtId="0" fontId="69" fillId="33" borderId="89" xfId="58" applyFont="1" applyFill="1" applyBorder="1" applyAlignment="1" quotePrefix="1">
      <alignment horizontal="left" vertical="center"/>
      <protection/>
    </xf>
    <xf numFmtId="0" fontId="60" fillId="0" borderId="0" xfId="56" applyFont="1" applyAlignment="1">
      <alignment horizontal="left" vertical="center" wrapText="1"/>
      <protection/>
    </xf>
    <xf numFmtId="0" fontId="37" fillId="0" borderId="0" xfId="56" applyAlignment="1">
      <alignment vertical="center" wrapText="1"/>
      <protection/>
    </xf>
    <xf numFmtId="0" fontId="69" fillId="33" borderId="46" xfId="56" applyFont="1" applyFill="1" applyBorder="1" applyAlignment="1">
      <alignment horizontal="left" vertical="center"/>
      <protection/>
    </xf>
    <xf numFmtId="0" fontId="69" fillId="33" borderId="68" xfId="56" applyFont="1" applyFill="1" applyBorder="1" applyAlignment="1">
      <alignment horizontal="left" vertical="center"/>
      <protection/>
    </xf>
    <xf numFmtId="0" fontId="69" fillId="33" borderId="46" xfId="56" applyFont="1" applyFill="1" applyBorder="1" applyAlignment="1">
      <alignment vertical="center" wrapText="1"/>
      <protection/>
    </xf>
    <xf numFmtId="0" fontId="79" fillId="33" borderId="68" xfId="56" applyFont="1" applyFill="1" applyBorder="1" applyAlignment="1">
      <alignment vertical="center" wrapText="1"/>
      <protection/>
    </xf>
    <xf numFmtId="3" fontId="63" fillId="47" borderId="18" xfId="56" applyNumberFormat="1" applyFont="1" applyFill="1" applyBorder="1" applyAlignment="1">
      <alignment horizontal="center" vertical="center" wrapText="1"/>
      <protection/>
    </xf>
    <xf numFmtId="3" fontId="63" fillId="47" borderId="21" xfId="56" applyNumberFormat="1" applyFont="1" applyFill="1" applyBorder="1" applyAlignment="1">
      <alignment horizontal="center" vertical="center" wrapText="1"/>
      <protection/>
    </xf>
    <xf numFmtId="0" fontId="66" fillId="0" borderId="17" xfId="58" applyFont="1" applyFill="1" applyBorder="1" applyAlignment="1">
      <alignment horizontal="center" vertical="center" wrapText="1"/>
      <protection/>
    </xf>
    <xf numFmtId="0" fontId="66" fillId="0" borderId="23" xfId="58" applyFont="1" applyFill="1" applyBorder="1" applyAlignment="1">
      <alignment horizontal="center" vertical="center" wrapText="1"/>
      <protection/>
    </xf>
    <xf numFmtId="0" fontId="67" fillId="0" borderId="22" xfId="56" applyFont="1" applyBorder="1" applyAlignment="1">
      <alignment horizontal="left" vertical="center" wrapText="1"/>
      <protection/>
    </xf>
    <xf numFmtId="0" fontId="67" fillId="0" borderId="29" xfId="56" applyFont="1" applyBorder="1" applyAlignment="1">
      <alignment horizontal="left" vertical="center" wrapText="1"/>
      <protection/>
    </xf>
    <xf numFmtId="0" fontId="57" fillId="0" borderId="15" xfId="56" applyFont="1" applyBorder="1" applyAlignment="1">
      <alignment horizontal="center" vertical="center" wrapText="1"/>
      <protection/>
    </xf>
    <xf numFmtId="0" fontId="57" fillId="0" borderId="16" xfId="56" applyFont="1" applyBorder="1" applyAlignment="1">
      <alignment horizontal="center" vertical="center" wrapText="1"/>
      <protection/>
    </xf>
    <xf numFmtId="0" fontId="69" fillId="33" borderId="58" xfId="58" applyFont="1" applyFill="1" applyBorder="1" applyAlignment="1">
      <alignment vertical="center" wrapText="1"/>
      <protection/>
    </xf>
    <xf numFmtId="0" fontId="79" fillId="33" borderId="67" xfId="56" applyFont="1" applyFill="1" applyBorder="1" applyAlignment="1">
      <alignment vertical="center" wrapText="1"/>
      <protection/>
    </xf>
    <xf numFmtId="0" fontId="79" fillId="33" borderId="68" xfId="56" applyFont="1" applyFill="1" applyBorder="1" applyAlignment="1">
      <alignment horizontal="left" vertical="center" wrapText="1"/>
      <protection/>
    </xf>
    <xf numFmtId="0" fontId="66" fillId="0" borderId="11" xfId="60" applyFont="1" applyFill="1" applyBorder="1" applyAlignment="1">
      <alignment horizontal="center" vertical="center" wrapText="1"/>
      <protection/>
    </xf>
    <xf numFmtId="0" fontId="69" fillId="33" borderId="46" xfId="56" applyFont="1" applyFill="1" applyBorder="1" applyAlignment="1">
      <alignment horizontal="left"/>
      <protection/>
    </xf>
    <xf numFmtId="0" fontId="69" fillId="33" borderId="68" xfId="56" applyFont="1" applyFill="1" applyBorder="1" applyAlignment="1">
      <alignment horizontal="left"/>
      <protection/>
    </xf>
    <xf numFmtId="0" fontId="69" fillId="33" borderId="58" xfId="58" applyFont="1" applyFill="1" applyBorder="1" applyAlignment="1" quotePrefix="1">
      <alignment horizontal="left" vertical="center" wrapText="1"/>
      <protection/>
    </xf>
    <xf numFmtId="0" fontId="79" fillId="33" borderId="67" xfId="56" applyFont="1" applyFill="1" applyBorder="1" applyAlignment="1">
      <alignment horizontal="left" vertical="center" wrapText="1"/>
      <protection/>
    </xf>
    <xf numFmtId="0" fontId="57" fillId="0" borderId="17" xfId="56" applyFont="1" applyBorder="1" applyAlignment="1" quotePrefix="1">
      <alignment horizontal="center" vertical="center" wrapText="1"/>
      <protection/>
    </xf>
    <xf numFmtId="0" fontId="57" fillId="0" borderId="23" xfId="56" applyFont="1" applyBorder="1" applyAlignment="1" quotePrefix="1">
      <alignment horizontal="center" vertical="center" wrapText="1"/>
      <protection/>
    </xf>
    <xf numFmtId="0" fontId="57" fillId="0" borderId="22" xfId="56" applyFont="1" applyBorder="1" applyAlignment="1">
      <alignment horizontal="center" vertical="center"/>
      <protection/>
    </xf>
    <xf numFmtId="0" fontId="57" fillId="0" borderId="29" xfId="56" applyFont="1" applyBorder="1" applyAlignment="1">
      <alignment horizontal="center" vertical="center"/>
      <protection/>
    </xf>
    <xf numFmtId="0" fontId="69" fillId="33" borderId="46" xfId="56" applyFont="1" applyFill="1" applyBorder="1" applyAlignment="1">
      <alignment wrapText="1"/>
      <protection/>
    </xf>
    <xf numFmtId="0" fontId="79" fillId="33" borderId="68" xfId="56" applyFont="1" applyFill="1" applyBorder="1" applyAlignment="1">
      <alignment wrapText="1"/>
      <protection/>
    </xf>
    <xf numFmtId="0" fontId="69" fillId="33" borderId="40" xfId="56" applyFont="1" applyFill="1" applyBorder="1" applyAlignment="1">
      <alignment horizontal="left" vertical="center"/>
      <protection/>
    </xf>
    <xf numFmtId="0" fontId="69" fillId="33" borderId="61" xfId="56" applyFont="1" applyFill="1" applyBorder="1" applyAlignment="1">
      <alignment horizontal="left" vertical="center"/>
      <protection/>
    </xf>
    <xf numFmtId="0" fontId="57" fillId="0" borderId="15" xfId="56" applyFont="1" applyBorder="1" applyAlignment="1">
      <alignment horizontal="center" vertical="center"/>
      <protection/>
    </xf>
    <xf numFmtId="0" fontId="57" fillId="0" borderId="16" xfId="56" applyFont="1" applyBorder="1" applyAlignment="1">
      <alignment horizontal="center" vertical="center"/>
      <protection/>
    </xf>
    <xf numFmtId="0" fontId="65" fillId="0" borderId="27" xfId="58" applyFont="1" applyFill="1" applyBorder="1" applyAlignment="1">
      <alignment horizontal="center" vertical="center" wrapText="1"/>
      <protection/>
    </xf>
    <xf numFmtId="0" fontId="65" fillId="0" borderId="30" xfId="58" applyFont="1" applyFill="1" applyBorder="1" applyAlignment="1">
      <alignment horizontal="center" vertical="center" wrapText="1"/>
      <protection/>
    </xf>
    <xf numFmtId="1" fontId="57" fillId="0" borderId="27" xfId="56" applyNumberFormat="1" applyFont="1" applyBorder="1" applyAlignment="1">
      <alignment horizontal="left" vertical="center" wrapText="1"/>
      <protection/>
    </xf>
    <xf numFmtId="1" fontId="57" fillId="0" borderId="11" xfId="56" applyNumberFormat="1" applyFont="1" applyBorder="1" applyAlignment="1">
      <alignment horizontal="left" vertical="center" wrapText="1"/>
      <protection/>
    </xf>
    <xf numFmtId="0" fontId="69" fillId="33" borderId="74" xfId="58" applyFont="1" applyFill="1" applyBorder="1" applyAlignment="1" quotePrefix="1">
      <alignment horizontal="left" vertical="center" wrapText="1"/>
      <protection/>
    </xf>
    <xf numFmtId="0" fontId="79" fillId="33" borderId="90" xfId="56" applyFont="1" applyFill="1" applyBorder="1" applyAlignment="1">
      <alignment horizontal="left" vertical="center" wrapText="1"/>
      <protection/>
    </xf>
    <xf numFmtId="0" fontId="69" fillId="33" borderId="74" xfId="58" applyFont="1" applyFill="1" applyBorder="1" applyAlignment="1" quotePrefix="1">
      <alignment horizontal="left" wrapText="1"/>
      <protection/>
    </xf>
    <xf numFmtId="0" fontId="79" fillId="33" borderId="90" xfId="56" applyFont="1" applyFill="1" applyBorder="1" applyAlignment="1">
      <alignment horizontal="left" wrapText="1"/>
      <protection/>
    </xf>
    <xf numFmtId="0" fontId="69" fillId="33" borderId="46" xfId="58" applyFont="1" applyFill="1" applyBorder="1" applyAlignment="1">
      <alignment horizontal="left" wrapText="1"/>
      <protection/>
    </xf>
    <xf numFmtId="0" fontId="69" fillId="33" borderId="68" xfId="58" applyFont="1" applyFill="1" applyBorder="1" applyAlignment="1">
      <alignment horizontal="left" wrapText="1"/>
      <protection/>
    </xf>
    <xf numFmtId="0" fontId="69" fillId="33" borderId="46" xfId="58" applyFont="1" applyFill="1" applyBorder="1" applyAlignment="1">
      <alignment vertical="center" wrapText="1"/>
      <protection/>
    </xf>
    <xf numFmtId="0" fontId="69" fillId="33" borderId="74" xfId="58" applyFont="1" applyFill="1" applyBorder="1" applyAlignment="1">
      <alignment vertical="center" wrapText="1"/>
      <protection/>
    </xf>
    <xf numFmtId="0" fontId="79" fillId="33" borderId="90" xfId="56" applyFont="1" applyFill="1" applyBorder="1" applyAlignment="1">
      <alignment vertical="center" wrapText="1"/>
      <protection/>
    </xf>
    <xf numFmtId="0" fontId="69" fillId="33" borderId="58" xfId="56" applyFont="1" applyFill="1" applyBorder="1" applyAlignment="1">
      <alignment vertical="center" wrapText="1"/>
      <protection/>
    </xf>
    <xf numFmtId="0" fontId="69" fillId="33" borderId="68" xfId="58" applyFont="1" applyFill="1" applyBorder="1" applyAlignment="1">
      <alignment vertical="center" wrapText="1"/>
      <protection/>
    </xf>
    <xf numFmtId="0" fontId="69" fillId="33" borderId="28" xfId="58" applyFont="1" applyFill="1" applyBorder="1" applyAlignment="1">
      <alignment vertical="center" wrapText="1"/>
      <protection/>
    </xf>
    <xf numFmtId="0" fontId="55" fillId="0" borderId="27" xfId="58" applyFont="1" applyFill="1" applyBorder="1" applyAlignment="1">
      <alignment horizontal="center" vertical="center" wrapText="1"/>
      <protection/>
    </xf>
    <xf numFmtId="0" fontId="55" fillId="0" borderId="11" xfId="58" applyFont="1" applyFill="1" applyBorder="1" applyAlignment="1">
      <alignment horizontal="center" vertical="center" wrapText="1"/>
      <protection/>
    </xf>
    <xf numFmtId="0" fontId="81" fillId="0" borderId="27" xfId="58" applyFont="1" applyFill="1" applyBorder="1" applyAlignment="1">
      <alignment horizontal="center" vertical="center" wrapText="1"/>
      <protection/>
    </xf>
    <xf numFmtId="0" fontId="81" fillId="0" borderId="30" xfId="58" applyFont="1" applyFill="1" applyBorder="1" applyAlignment="1">
      <alignment horizontal="center" vertical="center" wrapText="1"/>
      <protection/>
    </xf>
    <xf numFmtId="0" fontId="69" fillId="33" borderId="46" xfId="56" applyFont="1" applyFill="1" applyBorder="1" applyAlignment="1">
      <alignment horizontal="left" wrapText="1"/>
      <protection/>
    </xf>
    <xf numFmtId="0" fontId="69" fillId="33" borderId="68" xfId="56" applyFont="1" applyFill="1" applyBorder="1" applyAlignment="1">
      <alignment horizontal="left" wrapText="1"/>
      <protection/>
    </xf>
    <xf numFmtId="0" fontId="69" fillId="33" borderId="46" xfId="58" applyFont="1" applyFill="1" applyBorder="1" applyAlignment="1">
      <alignment horizontal="left" vertical="center" wrapText="1"/>
      <protection/>
    </xf>
    <xf numFmtId="0" fontId="69" fillId="33" borderId="74" xfId="58" applyFont="1" applyFill="1" applyBorder="1" applyAlignment="1">
      <alignment horizontal="left" vertical="center" wrapText="1"/>
      <protection/>
    </xf>
    <xf numFmtId="0" fontId="82" fillId="33" borderId="91" xfId="56" applyFont="1" applyFill="1" applyBorder="1" applyAlignment="1" applyProtection="1">
      <alignment vertical="center" wrapText="1"/>
      <protection/>
    </xf>
    <xf numFmtId="0" fontId="84" fillId="33" borderId="63" xfId="56" applyFont="1" applyFill="1" applyBorder="1" applyAlignment="1" applyProtection="1">
      <alignment vertical="center" wrapText="1"/>
      <protection/>
    </xf>
    <xf numFmtId="0" fontId="82" fillId="33" borderId="91" xfId="56" applyFont="1" applyFill="1" applyBorder="1" applyAlignment="1" applyProtection="1">
      <alignment horizontal="left" wrapText="1"/>
      <protection/>
    </xf>
    <xf numFmtId="0" fontId="82" fillId="33" borderId="63" xfId="56" applyFont="1" applyFill="1" applyBorder="1" applyAlignment="1" applyProtection="1">
      <alignment horizontal="left" wrapText="1"/>
      <protection/>
    </xf>
    <xf numFmtId="0" fontId="82" fillId="33" borderId="92" xfId="56" applyFont="1" applyFill="1" applyBorder="1" applyAlignment="1" applyProtection="1">
      <alignment vertical="center" wrapText="1"/>
      <protection/>
    </xf>
    <xf numFmtId="0" fontId="84" fillId="33" borderId="93" xfId="56" applyFont="1" applyFill="1" applyBorder="1" applyAlignment="1" applyProtection="1">
      <alignment vertical="center" wrapText="1"/>
      <protection/>
    </xf>
    <xf numFmtId="0" fontId="69" fillId="33" borderId="68" xfId="58" applyFont="1" applyFill="1" applyBorder="1" applyAlignment="1">
      <alignment horizontal="left" vertical="center" wrapText="1"/>
      <protection/>
    </xf>
    <xf numFmtId="0" fontId="82" fillId="33" borderId="91" xfId="58" applyFont="1" applyFill="1" applyBorder="1" applyAlignment="1" applyProtection="1">
      <alignment horizontal="left" vertical="center" wrapText="1"/>
      <protection/>
    </xf>
    <xf numFmtId="0" fontId="84" fillId="33" borderId="63" xfId="56" applyFont="1" applyFill="1" applyBorder="1" applyAlignment="1" applyProtection="1">
      <alignment horizontal="left" vertical="center" wrapText="1"/>
      <protection/>
    </xf>
    <xf numFmtId="0" fontId="82" fillId="33" borderId="94" xfId="58" applyFont="1" applyFill="1" applyBorder="1" applyAlignment="1" applyProtection="1">
      <alignment horizontal="left" vertical="center"/>
      <protection/>
    </xf>
    <xf numFmtId="0" fontId="82" fillId="33" borderId="89" xfId="58" applyFont="1" applyFill="1" applyBorder="1" applyAlignment="1" applyProtection="1" quotePrefix="1">
      <alignment horizontal="left" vertical="center"/>
      <protection/>
    </xf>
    <xf numFmtId="0" fontId="82" fillId="33" borderId="91" xfId="56" applyFont="1" applyFill="1" applyBorder="1" applyAlignment="1" applyProtection="1">
      <alignment horizontal="left" vertical="center"/>
      <protection/>
    </xf>
    <xf numFmtId="0" fontId="82" fillId="33" borderId="63" xfId="56" applyFont="1" applyFill="1" applyBorder="1" applyAlignment="1" applyProtection="1">
      <alignment horizontal="left" vertical="center"/>
      <protection/>
    </xf>
    <xf numFmtId="0" fontId="82" fillId="33" borderId="0" xfId="58" applyFont="1" applyFill="1" applyBorder="1" applyAlignment="1" applyProtection="1">
      <alignment horizontal="left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 wrapText="1"/>
      <protection/>
    </xf>
    <xf numFmtId="0" fontId="42" fillId="38" borderId="14" xfId="55" applyFont="1" applyFill="1" applyBorder="1" applyAlignment="1">
      <alignment horizontal="center" vertical="center"/>
      <protection/>
    </xf>
    <xf numFmtId="0" fontId="42" fillId="38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3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3" fillId="0" borderId="18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A72">
      <selection activeCell="B111" sqref="B111:H117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1933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1934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42004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1130</v>
      </c>
      <c r="C12" s="274" t="s">
        <v>962</v>
      </c>
      <c r="D12" s="173"/>
      <c r="E12" s="585">
        <f>OTCHET!E17</f>
        <v>97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35375</v>
      </c>
      <c r="G22" s="157">
        <f>+G23+G25+G36+G37</f>
        <v>0</v>
      </c>
      <c r="H22" s="157">
        <f>+H23+H25+H36+H37</f>
        <v>35375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1581</v>
      </c>
      <c r="C37" s="914" t="s">
        <v>441</v>
      </c>
      <c r="D37" s="54"/>
      <c r="E37" s="267">
        <f>OTCHET!E136+OTCHET!E145+OTCHET!E154</f>
        <v>0</v>
      </c>
      <c r="F37" s="157">
        <f t="shared" si="1"/>
        <v>35375</v>
      </c>
      <c r="G37" s="267">
        <f>OTCHET!F136+OTCHET!F145+OTCHET!F154</f>
        <v>0</v>
      </c>
      <c r="H37" s="267">
        <f>OTCHET!G136+OTCHET!G145+OTCHET!G154</f>
        <v>35375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307144</v>
      </c>
      <c r="G38" s="162">
        <f>SUM(G39:G53)-G44-G46-G51-G52</f>
        <v>271769</v>
      </c>
      <c r="H38" s="162">
        <f>SUM(H39:H53)-H44-H46-H51-H52</f>
        <v>35375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70183</v>
      </c>
      <c r="G39" s="160">
        <f>OTCHET!F181</f>
        <v>70183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35227</v>
      </c>
      <c r="G40" s="161">
        <f>OTCHET!F184</f>
        <v>25800</v>
      </c>
      <c r="H40" s="161">
        <f>OTCHET!G184</f>
        <v>9427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24561</v>
      </c>
      <c r="G41" s="161">
        <f>+OTCHET!F190+OTCHET!F196</f>
        <v>23758</v>
      </c>
      <c r="H41" s="161">
        <f>+OTCHET!G190+OTCHET!G196</f>
        <v>803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1237</v>
      </c>
      <c r="D42" s="55"/>
      <c r="E42" s="161">
        <f>+OTCHET!E197+OTCHET!E215+OTCHET!E262+OTCHET!E288</f>
        <v>0</v>
      </c>
      <c r="F42" s="161">
        <f t="shared" si="2"/>
        <v>177173</v>
      </c>
      <c r="G42" s="161">
        <f>+OTCHET!F197+OTCHET!F215+OTCHET!F262</f>
        <v>152028</v>
      </c>
      <c r="H42" s="161">
        <f>+OTCHET!G197+OTCHET!G215+OTCHET!G262</f>
        <v>25145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1238</v>
      </c>
      <c r="C46" s="129" t="s">
        <v>1244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1239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1240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1241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1242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1243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633811</v>
      </c>
      <c r="G54" s="157">
        <f>+G55+G56+G60</f>
        <v>633811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633811</v>
      </c>
      <c r="G56" s="166">
        <f>+OTCHET!F370+OTCHET!F378+OTCHET!F383+OTCHET!F386+OTCHET!F389+OTCHET!F392+OTCHET!F393+OTCHET!F396+OTCHET!F409+OTCHET!F410+OTCHET!F411+OTCHET!F412+OTCHET!F413</f>
        <v>633811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1125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1524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362042</v>
      </c>
      <c r="G62" s="157">
        <f>+G22-G38+G54-G61</f>
        <v>362042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-362042</v>
      </c>
      <c r="G64" s="167">
        <f aca="true" t="shared" si="5" ref="G64:L64">SUM(+G66+G74+G75+G82+G83+G84+G87+G88+G89+G90+G91+G92+G93)</f>
        <v>-362042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1585</v>
      </c>
      <c r="D84" s="55"/>
      <c r="E84" s="166">
        <f>+E85+E86</f>
        <v>0</v>
      </c>
      <c r="F84" s="161">
        <f t="shared" si="7"/>
        <v>-362042</v>
      </c>
      <c r="G84" s="166">
        <f aca="true" t="shared" si="9" ref="G84:M84">+G85+G86</f>
        <v>-362042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1586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-362042</v>
      </c>
      <c r="G86" s="166">
        <f>+OTCHET!F508+OTCHET!F511+OTCHET!F531</f>
        <v>-362042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1525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1246</v>
      </c>
      <c r="C94" s="137" t="s">
        <v>1245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1948</v>
      </c>
      <c r="C111" s="70" t="s">
        <v>1949</v>
      </c>
      <c r="D111" s="70" t="s">
        <v>1950</v>
      </c>
      <c r="E111" s="71"/>
      <c r="F111" s="64" t="s">
        <v>1950</v>
      </c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1951</v>
      </c>
      <c r="C112" s="72" t="s">
        <v>1952</v>
      </c>
      <c r="D112" s="72" t="s">
        <v>1953</v>
      </c>
      <c r="E112" s="72"/>
      <c r="F112" s="64" t="s">
        <v>1953</v>
      </c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1954</v>
      </c>
      <c r="C113" s="68"/>
      <c r="D113" s="68"/>
      <c r="E113" s="71"/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 t="s">
        <v>1129</v>
      </c>
      <c r="E115" s="64"/>
      <c r="F115" s="64" t="s">
        <v>1955</v>
      </c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 t="s">
        <v>1956</v>
      </c>
      <c r="E116" s="64"/>
      <c r="F116" s="64" t="s">
        <v>1957</v>
      </c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1126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1917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1127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1128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1523</v>
      </c>
      <c r="H1" s="656" t="s">
        <v>418</v>
      </c>
      <c r="I1" s="659" t="s">
        <v>1481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1132</v>
      </c>
      <c r="F5" s="657" t="s">
        <v>1132</v>
      </c>
      <c r="I5" s="839">
        <v>1</v>
      </c>
    </row>
    <row r="6" spans="3:9" ht="21">
      <c r="C6" s="662"/>
      <c r="D6" s="663"/>
      <c r="E6" s="661"/>
      <c r="F6" s="657" t="s">
        <v>1132</v>
      </c>
      <c r="I6" s="839">
        <v>1</v>
      </c>
    </row>
    <row r="7" spans="2:9" ht="42" customHeight="1">
      <c r="B7" s="1068" t="str">
        <f>OTCHET!B7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" s="1069"/>
      <c r="D7" s="1069"/>
      <c r="F7" s="664"/>
      <c r="I7" s="839">
        <v>1</v>
      </c>
    </row>
    <row r="8" spans="3:9" ht="21">
      <c r="C8" s="662"/>
      <c r="D8" s="663"/>
      <c r="E8" s="664" t="s">
        <v>1133</v>
      </c>
      <c r="F8" s="664" t="s">
        <v>987</v>
      </c>
      <c r="I8" s="839">
        <v>1</v>
      </c>
    </row>
    <row r="9" spans="2:9" ht="36.75" customHeight="1" thickBot="1">
      <c r="B9" s="1070" t="str">
        <f>OTCHET!B9</f>
        <v>МИНИСТЕРСТВО НА ОКОЛНАТА СРЕДА И ВОДИТЕ</v>
      </c>
      <c r="C9" s="1071"/>
      <c r="D9" s="1071"/>
      <c r="E9" s="665">
        <f>OTCHET!$E9</f>
        <v>41640</v>
      </c>
      <c r="F9" s="666">
        <f>OTCHET!$F9</f>
        <v>42004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70" t="str">
        <f>OTCHET!B12</f>
        <v>Министерство на околната среда и водите</v>
      </c>
      <c r="C12" s="1071"/>
      <c r="D12" s="1071"/>
      <c r="E12" s="664" t="s">
        <v>1135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1137</v>
      </c>
      <c r="F13" s="671" t="s">
        <v>1132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1138</v>
      </c>
      <c r="I18" s="839">
        <v>1</v>
      </c>
    </row>
    <row r="19" spans="1:9" ht="21.75" thickBot="1">
      <c r="A19" s="672"/>
      <c r="B19" s="673"/>
      <c r="C19" s="674"/>
      <c r="D19" s="675" t="s">
        <v>1139</v>
      </c>
      <c r="E19" s="676" t="s">
        <v>1140</v>
      </c>
      <c r="F19" s="676" t="s">
        <v>1141</v>
      </c>
      <c r="G19" s="676" t="s">
        <v>1141</v>
      </c>
      <c r="H19" s="676" t="s">
        <v>1141</v>
      </c>
      <c r="I19" s="839">
        <v>1</v>
      </c>
    </row>
    <row r="20" spans="2:9" ht="32.25" thickBot="1">
      <c r="B20" s="677" t="s">
        <v>1046</v>
      </c>
      <c r="C20" s="678"/>
      <c r="D20" s="679" t="s">
        <v>1482</v>
      </c>
      <c r="E20" s="680">
        <f>OTCHET!E20</f>
        <v>2014</v>
      </c>
      <c r="F20" s="832" t="s">
        <v>1517</v>
      </c>
      <c r="G20" s="832" t="s">
        <v>1518</v>
      </c>
      <c r="H20" s="367" t="s">
        <v>1462</v>
      </c>
      <c r="I20" s="840">
        <v>1</v>
      </c>
    </row>
    <row r="21" spans="2:9" ht="21.75" thickBot="1">
      <c r="B21" s="681"/>
      <c r="C21" s="682"/>
      <c r="D21" s="683" t="s">
        <v>1144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2" t="s">
        <v>1145</v>
      </c>
      <c r="D22" s="107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6" t="s">
        <v>1149</v>
      </c>
      <c r="D23" s="1067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4" t="s">
        <v>1154</v>
      </c>
      <c r="D24" s="1075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6" t="s">
        <v>1941</v>
      </c>
      <c r="D25" s="1067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6" t="s">
        <v>1163</v>
      </c>
      <c r="D26" s="1067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6" t="s">
        <v>1483</v>
      </c>
      <c r="D27" s="1067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6" t="s">
        <v>1174</v>
      </c>
      <c r="D28" s="1067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6" t="s">
        <v>1177</v>
      </c>
      <c r="D29" s="1067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6" t="s">
        <v>1180</v>
      </c>
      <c r="D30" s="1067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6" t="s">
        <v>1181</v>
      </c>
      <c r="D31" s="1067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6" t="s">
        <v>1188</v>
      </c>
      <c r="D32" s="1067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6" t="s">
        <v>1189</v>
      </c>
      <c r="D33" s="1067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6" t="s">
        <v>1190</v>
      </c>
      <c r="D34" s="1067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6" t="s">
        <v>1191</v>
      </c>
      <c r="D35" s="1067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6" t="s">
        <v>1206</v>
      </c>
      <c r="D36" s="1077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6" t="s">
        <v>526</v>
      </c>
      <c r="D37" s="1077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6" t="s">
        <v>527</v>
      </c>
      <c r="D38" s="1067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6" t="s">
        <v>1223</v>
      </c>
      <c r="D39" s="1067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6" t="s">
        <v>1226</v>
      </c>
      <c r="D40" s="1067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66" t="s">
        <v>1231</v>
      </c>
      <c r="D41" s="1067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1235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6" t="s">
        <v>706</v>
      </c>
      <c r="D43" s="1067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6" t="s">
        <v>707</v>
      </c>
      <c r="D44" s="1067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66" t="s">
        <v>15</v>
      </c>
      <c r="D45" s="1067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66" t="s">
        <v>18</v>
      </c>
      <c r="D46" s="1067"/>
      <c r="E46" s="851">
        <f>OTCHET!$E136</f>
        <v>0</v>
      </c>
      <c r="F46" s="851">
        <f>OTCHET!$F136</f>
        <v>0</v>
      </c>
      <c r="G46" s="735">
        <f>OTCHET!$G136</f>
        <v>35375</v>
      </c>
      <c r="H46" s="735">
        <f>OTCHET!$H136</f>
        <v>35375</v>
      </c>
      <c r="I46" s="835">
        <f t="shared" si="0"/>
        <v>1</v>
      </c>
    </row>
    <row r="47" spans="1:9" s="687" customFormat="1" ht="21">
      <c r="A47" s="694">
        <v>575</v>
      </c>
      <c r="B47" s="688">
        <v>4700</v>
      </c>
      <c r="C47" s="1066" t="s">
        <v>845</v>
      </c>
      <c r="D47" s="1067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3" t="s">
        <v>846</v>
      </c>
      <c r="D48" s="1084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0</v>
      </c>
      <c r="G49" s="704">
        <f>OTCHET!$G163</f>
        <v>35375</v>
      </c>
      <c r="H49" s="704">
        <f>OTCHET!$H163</f>
        <v>35375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54" s="1086"/>
      <c r="D54" s="1086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1133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8" t="str">
        <f>$B$9</f>
        <v>МИНИСТЕРСТВО НА ОКОЛНАТА СРЕДА И ВОДИТЕ</v>
      </c>
      <c r="C56" s="1079"/>
      <c r="D56" s="1079"/>
      <c r="E56" s="713">
        <f>$E$9</f>
        <v>41640</v>
      </c>
      <c r="F56" s="714">
        <f>$F$9</f>
        <v>42004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8" t="str">
        <f>$B$12</f>
        <v>Министерство на околната среда и водите</v>
      </c>
      <c r="C59" s="1079"/>
      <c r="D59" s="1079"/>
      <c r="E59" s="710" t="s">
        <v>1135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1137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1138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097" t="s">
        <v>1027</v>
      </c>
      <c r="D63" s="1098"/>
      <c r="E63" s="719" t="s">
        <v>1140</v>
      </c>
      <c r="F63" s="720" t="s">
        <v>1141</v>
      </c>
      <c r="G63" s="720" t="s">
        <v>1141</v>
      </c>
      <c r="H63" s="720" t="s">
        <v>1141</v>
      </c>
      <c r="I63" s="841">
        <v>1</v>
      </c>
      <c r="J63" s="1080" t="s">
        <v>1519</v>
      </c>
      <c r="K63" s="1080" t="s">
        <v>1520</v>
      </c>
      <c r="L63" s="1080" t="s">
        <v>1521</v>
      </c>
      <c r="M63" s="1080" t="s">
        <v>1522</v>
      </c>
    </row>
    <row r="64" spans="2:13" s="672" customFormat="1" ht="49.5" customHeight="1" thickBot="1">
      <c r="B64" s="721"/>
      <c r="C64" s="1093" t="s">
        <v>1484</v>
      </c>
      <c r="D64" s="1094"/>
      <c r="E64" s="722">
        <f>+E20</f>
        <v>2014</v>
      </c>
      <c r="F64" s="832" t="s">
        <v>1517</v>
      </c>
      <c r="G64" s="832" t="s">
        <v>1518</v>
      </c>
      <c r="H64" s="367" t="s">
        <v>1462</v>
      </c>
      <c r="I64" s="841">
        <v>1</v>
      </c>
      <c r="J64" s="1081"/>
      <c r="K64" s="1081"/>
      <c r="L64" s="1091"/>
      <c r="M64" s="1091"/>
    </row>
    <row r="65" spans="2:13" s="672" customFormat="1" ht="39" customHeight="1" thickBot="1">
      <c r="B65" s="723"/>
      <c r="C65" s="1095" t="s">
        <v>712</v>
      </c>
      <c r="D65" s="1096"/>
      <c r="E65" s="724"/>
      <c r="F65" s="724"/>
      <c r="G65" s="724"/>
      <c r="H65" s="724"/>
      <c r="I65" s="841">
        <v>1</v>
      </c>
      <c r="J65" s="1082"/>
      <c r="K65" s="1082"/>
      <c r="L65" s="1092"/>
      <c r="M65" s="1092"/>
    </row>
    <row r="66" spans="1:13" s="687" customFormat="1" ht="34.5" customHeight="1">
      <c r="A66" s="694">
        <v>5</v>
      </c>
      <c r="B66" s="685">
        <v>100</v>
      </c>
      <c r="C66" s="1099" t="s">
        <v>714</v>
      </c>
      <c r="D66" s="1100"/>
      <c r="E66" s="846">
        <f>OTCHET!$E181</f>
        <v>0</v>
      </c>
      <c r="F66" s="846">
        <f>OTCHET!$F181</f>
        <v>70183</v>
      </c>
      <c r="G66" s="686">
        <f>OTCHET!$G181</f>
        <v>0</v>
      </c>
      <c r="H66" s="686">
        <f>OTCHET!$H181</f>
        <v>70183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6" t="s">
        <v>717</v>
      </c>
      <c r="D67" s="1077"/>
      <c r="E67" s="847">
        <f>OTCHET!$E184</f>
        <v>0</v>
      </c>
      <c r="F67" s="847">
        <f>OTCHET!$F184</f>
        <v>25800</v>
      </c>
      <c r="G67" s="689">
        <f>OTCHET!$G184</f>
        <v>9427</v>
      </c>
      <c r="H67" s="689">
        <f>OTCHET!$H184</f>
        <v>35227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6" t="s">
        <v>1300</v>
      </c>
      <c r="D68" s="1067"/>
      <c r="E68" s="847">
        <f>OTCHET!$E190</f>
        <v>0</v>
      </c>
      <c r="F68" s="847">
        <f>OTCHET!$F190</f>
        <v>23758</v>
      </c>
      <c r="G68" s="689">
        <f>OTCHET!$G190</f>
        <v>803</v>
      </c>
      <c r="H68" s="689">
        <f>OTCHET!$H190</f>
        <v>24561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4" t="s">
        <v>1306</v>
      </c>
      <c r="D69" s="1101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6" t="s">
        <v>1307</v>
      </c>
      <c r="D70" s="1077"/>
      <c r="E70" s="847">
        <f>OTCHET!$E197</f>
        <v>0</v>
      </c>
      <c r="F70" s="847">
        <f>OTCHET!$F197</f>
        <v>152028</v>
      </c>
      <c r="G70" s="689">
        <f>OTCHET!$G197</f>
        <v>25145</v>
      </c>
      <c r="H70" s="689">
        <f>OTCHET!$H197</f>
        <v>177173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7" t="s">
        <v>855</v>
      </c>
      <c r="D71" s="1088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7" t="s">
        <v>1528</v>
      </c>
      <c r="D72" s="1088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7" t="s">
        <v>1329</v>
      </c>
      <c r="D73" s="1088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7" t="s">
        <v>1331</v>
      </c>
      <c r="D74" s="1088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9" t="s">
        <v>1332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9" t="s">
        <v>1333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9" t="s">
        <v>1334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7" t="s">
        <v>1335</v>
      </c>
      <c r="D78" s="1088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1342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7" t="s">
        <v>1349</v>
      </c>
      <c r="D80" s="1088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7" t="s">
        <v>1350</v>
      </c>
      <c r="D81" s="1088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7" t="s">
        <v>1351</v>
      </c>
      <c r="D82" s="1088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7" t="s">
        <v>1352</v>
      </c>
      <c r="D83" s="1088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7" t="s">
        <v>1359</v>
      </c>
      <c r="D84" s="1088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7" t="s">
        <v>1363</v>
      </c>
      <c r="D85" s="1088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7" t="s">
        <v>1440</v>
      </c>
      <c r="D86" s="1088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9" t="s">
        <v>1364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7" t="s">
        <v>859</v>
      </c>
      <c r="D88" s="1088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3" t="s">
        <v>1365</v>
      </c>
      <c r="D89" s="1104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3" t="s">
        <v>1366</v>
      </c>
      <c r="D90" s="1104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3" t="s">
        <v>303</v>
      </c>
      <c r="D91" s="1104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3" t="s">
        <v>1383</v>
      </c>
      <c r="D92" s="1104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7" t="s">
        <v>1384</v>
      </c>
      <c r="D93" s="1088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11" t="s">
        <v>1389</v>
      </c>
      <c r="D94" s="111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1485</v>
      </c>
      <c r="C95" s="1113" t="s">
        <v>1393</v>
      </c>
      <c r="D95" s="111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2" t="s">
        <v>1397</v>
      </c>
      <c r="D96" s="1102"/>
      <c r="E96" s="704">
        <f>OTCHET!$E292</f>
        <v>0</v>
      </c>
      <c r="F96" s="704">
        <f>OTCHET!$F292</f>
        <v>271769</v>
      </c>
      <c r="G96" s="704">
        <f>OTCHET!$G292</f>
        <v>35375</v>
      </c>
      <c r="H96" s="704">
        <f>OTCHET!$H292</f>
        <v>307144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99" s="1086"/>
      <c r="D99" s="1086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1133</v>
      </c>
      <c r="F100" s="711" t="s">
        <v>987</v>
      </c>
      <c r="I100" s="839">
        <v>1</v>
      </c>
    </row>
    <row r="101" spans="1:9" ht="38.25" customHeight="1" thickBot="1">
      <c r="A101" s="701"/>
      <c r="B101" s="1078" t="str">
        <f>$B$9</f>
        <v>МИНИСТЕРСТВО НА ОКОЛНАТА СРЕДА И ВОДИТЕ</v>
      </c>
      <c r="C101" s="1079"/>
      <c r="D101" s="1079"/>
      <c r="E101" s="713">
        <f>$E$9</f>
        <v>41640</v>
      </c>
      <c r="F101" s="714">
        <f>$F$9</f>
        <v>42004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8" t="str">
        <f>$B$12</f>
        <v>Министерство на околната среда и водите</v>
      </c>
      <c r="C104" s="1079"/>
      <c r="D104" s="1079"/>
      <c r="E104" s="710" t="s">
        <v>1135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1137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1138</v>
      </c>
      <c r="I107" s="839">
        <v>1</v>
      </c>
    </row>
    <row r="108" spans="1:9" ht="21">
      <c r="A108" s="701"/>
      <c r="B108" s="743"/>
      <c r="C108" s="1115"/>
      <c r="D108" s="1116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07" t="s">
        <v>1910</v>
      </c>
      <c r="D109" s="1108"/>
      <c r="E109" s="746" t="s">
        <v>1441</v>
      </c>
      <c r="F109" s="746" t="s">
        <v>1141</v>
      </c>
      <c r="G109" s="746" t="s">
        <v>1141</v>
      </c>
      <c r="H109" s="746" t="s">
        <v>1141</v>
      </c>
      <c r="I109" s="839">
        <v>1</v>
      </c>
    </row>
    <row r="110" spans="1:9" ht="42.75" customHeight="1">
      <c r="A110" s="701"/>
      <c r="B110" s="745"/>
      <c r="C110" s="1107" t="s">
        <v>1484</v>
      </c>
      <c r="D110" s="1108"/>
      <c r="E110" s="746" t="s">
        <v>965</v>
      </c>
      <c r="F110" s="832" t="s">
        <v>1517</v>
      </c>
      <c r="G110" s="832" t="s">
        <v>1518</v>
      </c>
      <c r="H110" s="367" t="s">
        <v>1462</v>
      </c>
      <c r="I110" s="839">
        <v>1</v>
      </c>
    </row>
    <row r="111" spans="1:9" ht="21.75" thickBot="1">
      <c r="A111" s="701"/>
      <c r="B111" s="747"/>
      <c r="C111" s="1109"/>
      <c r="D111" s="111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7" t="s">
        <v>1911</v>
      </c>
      <c r="D112" s="1118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9" t="s">
        <v>402</v>
      </c>
      <c r="D113" s="1120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5" t="s">
        <v>1912</v>
      </c>
      <c r="D114" s="1106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6" t="s">
        <v>881</v>
      </c>
      <c r="D115" s="1067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1" t="s">
        <v>1576</v>
      </c>
      <c r="D116" s="1122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9" t="s">
        <v>406</v>
      </c>
      <c r="D117" s="1120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9" t="s">
        <v>1370</v>
      </c>
      <c r="D118" s="1100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6" t="s">
        <v>1371</v>
      </c>
      <c r="D119" s="1077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1" t="s">
        <v>1373</v>
      </c>
      <c r="D120" s="113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7" t="s">
        <v>1374</v>
      </c>
      <c r="D121" s="1090"/>
      <c r="E121" s="854">
        <f>OTCHET!$E386</f>
        <v>0</v>
      </c>
      <c r="F121" s="859">
        <f>OTCHET!$F386</f>
        <v>633811</v>
      </c>
      <c r="G121" s="759">
        <f>OTCHET!$G386</f>
        <v>0</v>
      </c>
      <c r="H121" s="759">
        <f>OTCHET!$H386</f>
        <v>633811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25" t="s">
        <v>1375</v>
      </c>
      <c r="D122" s="112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1486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7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7" t="s">
        <v>1445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8" t="s">
        <v>1378</v>
      </c>
      <c r="D126" s="1129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3" t="s">
        <v>1865</v>
      </c>
      <c r="D127" s="1134"/>
      <c r="E127" s="704">
        <f>OTCHET!$E406</f>
        <v>0</v>
      </c>
      <c r="F127" s="704">
        <f>OTCHET!$F406</f>
        <v>633811</v>
      </c>
      <c r="G127" s="704">
        <f>OTCHET!$G406</f>
        <v>0</v>
      </c>
      <c r="H127" s="704">
        <f>OTCHET!$H406</f>
        <v>633811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35" t="s">
        <v>1866</v>
      </c>
      <c r="D128" s="1136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9" t="s">
        <v>1867</v>
      </c>
      <c r="D129" s="1120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5" t="s">
        <v>1868</v>
      </c>
      <c r="D130" s="1106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6" t="s">
        <v>1487</v>
      </c>
      <c r="D131" s="1067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4" t="s">
        <v>1380</v>
      </c>
      <c r="D132" s="1075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4" t="s">
        <v>1381</v>
      </c>
      <c r="D133" s="1101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3" t="s">
        <v>8</v>
      </c>
      <c r="D134" s="112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3" t="s">
        <v>1869</v>
      </c>
      <c r="D135" s="113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39" s="1086"/>
      <c r="D139" s="1086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1133</v>
      </c>
      <c r="F140" s="711" t="s">
        <v>987</v>
      </c>
      <c r="I140" s="839">
        <v>1</v>
      </c>
    </row>
    <row r="141" spans="1:9" ht="38.25" customHeight="1" thickBot="1">
      <c r="A141" s="739"/>
      <c r="B141" s="1078" t="str">
        <f>$B$9</f>
        <v>МИНИСТЕРСТВО НА ОКОЛНАТА СРЕДА И ВОДИТЕ</v>
      </c>
      <c r="C141" s="1079"/>
      <c r="D141" s="1079"/>
      <c r="E141" s="713">
        <f>$E$9</f>
        <v>41640</v>
      </c>
      <c r="F141" s="714">
        <f>$F$9</f>
        <v>42004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8" t="str">
        <f>$B$12</f>
        <v>Министерство на околната среда и водите</v>
      </c>
      <c r="C144" s="1079"/>
      <c r="D144" s="1079"/>
      <c r="E144" s="710" t="s">
        <v>1135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1137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1138</v>
      </c>
      <c r="I147" s="839">
        <v>1</v>
      </c>
    </row>
    <row r="148" spans="1:9" ht="21.75" thickBot="1">
      <c r="A148" s="739"/>
      <c r="B148" s="768"/>
      <c r="C148" s="769"/>
      <c r="D148" s="770" t="s">
        <v>1488</v>
      </c>
      <c r="E148" s="771" t="s">
        <v>1453</v>
      </c>
      <c r="F148" s="772" t="s">
        <v>1141</v>
      </c>
      <c r="G148" s="772" t="s">
        <v>1141</v>
      </c>
      <c r="H148" s="772" t="s">
        <v>1141</v>
      </c>
      <c r="I148" s="839">
        <v>1</v>
      </c>
    </row>
    <row r="149" spans="1:9" ht="38.25" thickBot="1">
      <c r="A149" s="739"/>
      <c r="B149" s="773"/>
      <c r="C149" s="773"/>
      <c r="D149" s="774" t="s">
        <v>1870</v>
      </c>
      <c r="E149" s="772">
        <f>+E20</f>
        <v>2014</v>
      </c>
      <c r="F149" s="832" t="s">
        <v>1517</v>
      </c>
      <c r="G149" s="832" t="s">
        <v>1518</v>
      </c>
      <c r="H149" s="367" t="s">
        <v>1462</v>
      </c>
      <c r="I149" s="839">
        <v>1</v>
      </c>
    </row>
    <row r="150" spans="1:9" ht="21.75" thickBot="1">
      <c r="A150" s="739"/>
      <c r="B150" s="775"/>
      <c r="C150" s="776"/>
      <c r="D150" s="777" t="s">
        <v>1871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362042</v>
      </c>
      <c r="G151" s="782">
        <f>+G49-G96+G127+G135</f>
        <v>0</v>
      </c>
      <c r="H151" s="782">
        <f>+H49-H96+H127+H135</f>
        <v>362042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55" s="1086"/>
      <c r="D155" s="1086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1133</v>
      </c>
      <c r="F156" s="711" t="s">
        <v>987</v>
      </c>
      <c r="I156" s="839">
        <v>1</v>
      </c>
    </row>
    <row r="157" spans="1:9" ht="38.25" customHeight="1" thickBot="1">
      <c r="A157" s="739"/>
      <c r="B157" s="1078" t="str">
        <f>$B$9</f>
        <v>МИНИСТЕРСТВО НА ОКОЛНАТА СРЕДА И ВОДИТЕ</v>
      </c>
      <c r="C157" s="1079"/>
      <c r="D157" s="1079"/>
      <c r="E157" s="713">
        <f>$E$9</f>
        <v>41640</v>
      </c>
      <c r="F157" s="714">
        <f>$F$9</f>
        <v>42004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8" t="str">
        <f>$B$12</f>
        <v>Министерство на околната среда и водите</v>
      </c>
      <c r="C160" s="1079"/>
      <c r="D160" s="1079"/>
      <c r="E160" s="710" t="s">
        <v>1135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1137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1138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1872</v>
      </c>
      <c r="E165" s="746" t="s">
        <v>1140</v>
      </c>
      <c r="F165" s="746" t="s">
        <v>1141</v>
      </c>
      <c r="G165" s="746" t="s">
        <v>1141</v>
      </c>
      <c r="H165" s="746" t="s">
        <v>1141</v>
      </c>
      <c r="I165" s="839">
        <v>1</v>
      </c>
    </row>
    <row r="166" spans="1:9" ht="32.25" thickBot="1">
      <c r="A166" s="739"/>
      <c r="B166" s="790"/>
      <c r="C166" s="744"/>
      <c r="D166" s="679" t="s">
        <v>1484</v>
      </c>
      <c r="E166" s="722">
        <f>+E20</f>
        <v>2014</v>
      </c>
      <c r="F166" s="832" t="s">
        <v>1517</v>
      </c>
      <c r="G166" s="844" t="s">
        <v>1518</v>
      </c>
      <c r="H166" s="845" t="s">
        <v>1462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1873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0" t="s">
        <v>1874</v>
      </c>
      <c r="D168" s="1100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7" t="s">
        <v>1877</v>
      </c>
      <c r="D169" s="1088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7" t="s">
        <v>1880</v>
      </c>
      <c r="D170" s="1088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9" t="s">
        <v>1883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7" t="s">
        <v>1890</v>
      </c>
      <c r="D172" s="1138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6" t="s">
        <v>1489</v>
      </c>
      <c r="D173" s="1077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4" t="s">
        <v>1490</v>
      </c>
      <c r="D174" s="1101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4" t="s">
        <v>184</v>
      </c>
      <c r="D175" s="1101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6" t="s">
        <v>1491</v>
      </c>
      <c r="D176" s="1067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6" t="s">
        <v>194</v>
      </c>
      <c r="D177" s="1077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6" t="s">
        <v>198</v>
      </c>
      <c r="D178" s="1077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4" t="s">
        <v>444</v>
      </c>
      <c r="D179" s="1101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4" t="s">
        <v>1913</v>
      </c>
      <c r="D180" s="1101"/>
      <c r="E180" s="854">
        <f>OTCHET!$E511</f>
        <v>0</v>
      </c>
      <c r="F180" s="855">
        <f>OTCHET!$F511</f>
        <v>-362042</v>
      </c>
      <c r="G180" s="753">
        <f>OTCHET!$G511</f>
        <v>0</v>
      </c>
      <c r="H180" s="753">
        <f>OTCHET!$H511</f>
        <v>-362042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127" t="s">
        <v>1580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76" t="s">
        <v>206</v>
      </c>
      <c r="D182" s="1077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7" t="s">
        <v>1914</v>
      </c>
      <c r="D183" s="1131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39" t="s">
        <v>1492</v>
      </c>
      <c r="D184" s="1101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6" t="s">
        <v>1493</v>
      </c>
      <c r="D185" s="1077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139" t="s">
        <v>1494</v>
      </c>
      <c r="D186" s="1147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139" t="s">
        <v>1495</v>
      </c>
      <c r="D187" s="1101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140" t="s">
        <v>958</v>
      </c>
      <c r="D188" s="1122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-362042</v>
      </c>
      <c r="G189" s="704">
        <f>OTCHET!$G584</f>
        <v>0</v>
      </c>
      <c r="H189" s="704">
        <f>OTCHET!$H584</f>
        <v>-362042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93" s="1086"/>
      <c r="D193" s="1086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1133</v>
      </c>
      <c r="F194" s="711" t="s">
        <v>987</v>
      </c>
      <c r="G194" s="687"/>
      <c r="I194" s="838">
        <v>1</v>
      </c>
    </row>
    <row r="195" spans="2:9" ht="21.75" thickBot="1">
      <c r="B195" s="1078" t="str">
        <f>$B$9</f>
        <v>МИНИСТЕРСТВО НА ОКОЛНАТА СРЕДА И ВОДИТЕ</v>
      </c>
      <c r="C195" s="1079"/>
      <c r="D195" s="1079"/>
      <c r="E195" s="713">
        <f>$E$9</f>
        <v>41640</v>
      </c>
      <c r="F195" s="714">
        <f>$F$9</f>
        <v>42004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8" t="str">
        <f>$B$12</f>
        <v>Министерство на околната среда и водите</v>
      </c>
      <c r="C198" s="1079"/>
      <c r="D198" s="1079"/>
      <c r="E198" s="710" t="s">
        <v>1135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1137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1138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1496</v>
      </c>
      <c r="E202" s="812" t="s">
        <v>1140</v>
      </c>
      <c r="F202" s="812" t="s">
        <v>1141</v>
      </c>
      <c r="G202" s="812" t="s">
        <v>1141</v>
      </c>
      <c r="H202" s="812" t="s">
        <v>1141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1517</v>
      </c>
      <c r="G203" s="833" t="s">
        <v>1518</v>
      </c>
      <c r="H203" s="816" t="s">
        <v>1462</v>
      </c>
      <c r="I203" s="838">
        <v>1</v>
      </c>
    </row>
    <row r="204" spans="2:9" ht="21">
      <c r="B204" s="817" t="s">
        <v>1497</v>
      </c>
      <c r="C204" s="1145" t="s">
        <v>1498</v>
      </c>
      <c r="D204" s="114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1499</v>
      </c>
      <c r="C205" s="1152" t="s">
        <v>1500</v>
      </c>
      <c r="D205" s="1153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1501</v>
      </c>
      <c r="C206" s="1152" t="s">
        <v>1502</v>
      </c>
      <c r="D206" s="1153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1503</v>
      </c>
      <c r="C207" s="1141" t="s">
        <v>1504</v>
      </c>
      <c r="D207" s="114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1505</v>
      </c>
      <c r="C208" s="1143" t="s">
        <v>1506</v>
      </c>
      <c r="D208" s="114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1507</v>
      </c>
      <c r="C209" s="1154" t="s">
        <v>1508</v>
      </c>
      <c r="D209" s="1154"/>
      <c r="E209" s="864">
        <f>SUMIF(OTCHET!J:J,6,OTCHET!E:E)</f>
        <v>0</v>
      </c>
      <c r="F209" s="864">
        <f>SUMIF(OTCHET!J:J,6,OTCHET!F:F)</f>
        <v>271769</v>
      </c>
      <c r="G209" s="864">
        <f>SUMIF(OTCHET!J:J,6,OTCHET!G:G)</f>
        <v>35375</v>
      </c>
      <c r="H209" s="864">
        <f>SUMIF(OTCHET!J:J,6,OTCHET!H:H)</f>
        <v>307144</v>
      </c>
      <c r="I209" s="838">
        <v>1</v>
      </c>
    </row>
    <row r="210" spans="2:9" ht="21">
      <c r="B210" s="818" t="s">
        <v>1509</v>
      </c>
      <c r="C210" s="1148" t="s">
        <v>1510</v>
      </c>
      <c r="D210" s="1149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1511</v>
      </c>
      <c r="C211" s="1148" t="s">
        <v>1512</v>
      </c>
      <c r="D211" s="1149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1513</v>
      </c>
      <c r="C212" s="1150" t="s">
        <v>1514</v>
      </c>
      <c r="D212" s="1151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1515</v>
      </c>
      <c r="E213" s="822">
        <f>SUM(E204:E212)</f>
        <v>0</v>
      </c>
      <c r="F213" s="822">
        <f>SUM(F204:F212)</f>
        <v>271769</v>
      </c>
      <c r="G213" s="822">
        <f>SUM(G204:G212)</f>
        <v>35375</v>
      </c>
      <c r="H213" s="822">
        <f>SUM(H204:H212)</f>
        <v>307144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93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ЕС - 1</v>
      </c>
      <c r="E5" s="275" t="s">
        <v>1132</v>
      </c>
      <c r="F5" s="275" t="s">
        <v>1132</v>
      </c>
      <c r="G5" s="275" t="s">
        <v>1132</v>
      </c>
      <c r="H5" s="275" t="s">
        <v>1132</v>
      </c>
      <c r="I5" s="281">
        <v>1</v>
      </c>
      <c r="K5" s="275" t="s">
        <v>1132</v>
      </c>
      <c r="L5" s="275" t="s">
        <v>1132</v>
      </c>
      <c r="M5" s="279" t="s">
        <v>1132</v>
      </c>
      <c r="N5" s="279" t="s">
        <v>1132</v>
      </c>
      <c r="O5" s="283"/>
      <c r="P5" s="275" t="s">
        <v>1132</v>
      </c>
      <c r="Q5" s="275" t="s">
        <v>1132</v>
      </c>
      <c r="R5" s="279" t="s">
        <v>1132</v>
      </c>
      <c r="S5" s="279" t="s">
        <v>1132</v>
      </c>
      <c r="T5" s="275" t="s">
        <v>1132</v>
      </c>
      <c r="U5" s="279" t="s">
        <v>1132</v>
      </c>
      <c r="V5" s="279" t="s">
        <v>1132</v>
      </c>
    </row>
    <row r="6" spans="3:22" ht="15">
      <c r="C6" s="287"/>
      <c r="D6" s="288"/>
      <c r="E6" s="286"/>
      <c r="F6" s="275" t="s">
        <v>1132</v>
      </c>
      <c r="G6" s="275" t="s">
        <v>1132</v>
      </c>
      <c r="H6" s="275" t="s">
        <v>1132</v>
      </c>
      <c r="I6" s="281">
        <v>1</v>
      </c>
      <c r="K6" s="286"/>
      <c r="L6" s="275" t="s">
        <v>1132</v>
      </c>
      <c r="N6" s="279" t="s">
        <v>1132</v>
      </c>
      <c r="O6" s="283"/>
      <c r="P6" s="286"/>
      <c r="Q6" s="275" t="s">
        <v>1132</v>
      </c>
      <c r="S6" s="279" t="s">
        <v>1132</v>
      </c>
      <c r="T6" s="275" t="s">
        <v>1132</v>
      </c>
      <c r="V6" s="279" t="s">
        <v>1132</v>
      </c>
    </row>
    <row r="7" spans="2:22" ht="49.5" customHeight="1">
      <c r="B7" s="1163" t="str">
        <f>VLOOKUP(E17,list!A:B,2,FALSE)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" s="1164"/>
      <c r="D7" s="1164"/>
      <c r="F7" s="289"/>
      <c r="G7" s="289"/>
      <c r="H7" s="289"/>
      <c r="I7" s="281">
        <v>1</v>
      </c>
      <c r="K7" s="286"/>
      <c r="L7" s="275" t="s">
        <v>1132</v>
      </c>
      <c r="N7" s="279" t="s">
        <v>1132</v>
      </c>
      <c r="O7" s="283"/>
      <c r="P7" s="286"/>
      <c r="Q7" s="275" t="s">
        <v>1132</v>
      </c>
      <c r="S7" s="279" t="s">
        <v>1132</v>
      </c>
      <c r="T7" s="275" t="s">
        <v>1132</v>
      </c>
      <c r="V7" s="279" t="s">
        <v>1132</v>
      </c>
    </row>
    <row r="8" spans="3:22" ht="15">
      <c r="C8" s="287"/>
      <c r="D8" s="288"/>
      <c r="E8" s="289" t="s">
        <v>1133</v>
      </c>
      <c r="F8" s="289" t="s">
        <v>987</v>
      </c>
      <c r="G8" s="289"/>
      <c r="H8" s="289"/>
      <c r="I8" s="281">
        <v>1</v>
      </c>
      <c r="K8" s="286"/>
      <c r="L8" s="275" t="s">
        <v>1132</v>
      </c>
      <c r="N8" s="279" t="s">
        <v>1132</v>
      </c>
      <c r="O8" s="283"/>
      <c r="P8" s="286"/>
      <c r="Q8" s="275" t="s">
        <v>1132</v>
      </c>
      <c r="S8" s="279" t="s">
        <v>1132</v>
      </c>
      <c r="T8" s="275" t="s">
        <v>1132</v>
      </c>
      <c r="V8" s="279" t="s">
        <v>1132</v>
      </c>
    </row>
    <row r="9" spans="2:22" ht="36.75" customHeight="1">
      <c r="B9" s="1064" t="s">
        <v>1944</v>
      </c>
      <c r="C9" s="1065"/>
      <c r="D9" s="1065"/>
      <c r="E9" s="652">
        <v>41640</v>
      </c>
      <c r="F9" s="290">
        <v>42004</v>
      </c>
      <c r="G9" s="289"/>
      <c r="H9" s="289"/>
      <c r="I9" s="281">
        <v>1</v>
      </c>
      <c r="K9" s="286"/>
      <c r="L9" s="275" t="s">
        <v>1132</v>
      </c>
      <c r="N9" s="279" t="s">
        <v>1132</v>
      </c>
      <c r="O9" s="283"/>
      <c r="P9" s="286"/>
      <c r="Q9" s="275" t="s">
        <v>1132</v>
      </c>
      <c r="S9" s="279" t="s">
        <v>1132</v>
      </c>
      <c r="T9" s="275" t="s">
        <v>1132</v>
      </c>
      <c r="V9" s="279" t="s">
        <v>1132</v>
      </c>
    </row>
    <row r="10" spans="2:22" ht="15">
      <c r="B10" s="291" t="s">
        <v>1927</v>
      </c>
      <c r="E10" s="289"/>
      <c r="F10" s="289"/>
      <c r="G10" s="289"/>
      <c r="H10" s="289"/>
      <c r="I10" s="281">
        <v>1</v>
      </c>
      <c r="K10" s="286"/>
      <c r="L10" s="275" t="s">
        <v>1132</v>
      </c>
      <c r="N10" s="279" t="s">
        <v>1132</v>
      </c>
      <c r="O10" s="283"/>
      <c r="P10" s="286"/>
      <c r="Q10" s="275" t="s">
        <v>1132</v>
      </c>
      <c r="S10" s="279" t="s">
        <v>1132</v>
      </c>
      <c r="T10" s="275" t="s">
        <v>1132</v>
      </c>
      <c r="V10" s="279" t="s">
        <v>1132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1132</v>
      </c>
      <c r="N11" s="279" t="s">
        <v>1132</v>
      </c>
      <c r="O11" s="283"/>
      <c r="P11" s="286"/>
      <c r="Q11" s="275" t="s">
        <v>1132</v>
      </c>
      <c r="S11" s="279" t="s">
        <v>1132</v>
      </c>
      <c r="T11" s="275" t="s">
        <v>1132</v>
      </c>
      <c r="V11" s="279" t="s">
        <v>1132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1135</v>
      </c>
      <c r="F12" s="292" t="s">
        <v>367</v>
      </c>
      <c r="G12" s="289"/>
      <c r="H12" s="289"/>
      <c r="I12" s="281">
        <v>1</v>
      </c>
      <c r="K12" s="286"/>
      <c r="L12" s="275" t="s">
        <v>1132</v>
      </c>
      <c r="N12" s="279" t="s">
        <v>1132</v>
      </c>
      <c r="O12" s="283"/>
      <c r="P12" s="286"/>
      <c r="Q12" s="275" t="s">
        <v>1132</v>
      </c>
      <c r="S12" s="279" t="s">
        <v>1132</v>
      </c>
      <c r="T12" s="275" t="s">
        <v>1132</v>
      </c>
      <c r="V12" s="279" t="s">
        <v>1132</v>
      </c>
    </row>
    <row r="13" spans="2:22" ht="15.75" thickTop="1">
      <c r="B13" s="291" t="s">
        <v>1928</v>
      </c>
      <c r="E13" s="293" t="s">
        <v>1137</v>
      </c>
      <c r="F13" s="294" t="s">
        <v>1132</v>
      </c>
      <c r="G13" s="294" t="s">
        <v>1132</v>
      </c>
      <c r="H13" s="294" t="s">
        <v>1132</v>
      </c>
      <c r="I13" s="281">
        <v>1</v>
      </c>
      <c r="K13" s="286"/>
      <c r="L13" s="275" t="s">
        <v>1132</v>
      </c>
      <c r="N13" s="279" t="s">
        <v>1132</v>
      </c>
      <c r="O13" s="283"/>
      <c r="P13" s="286"/>
      <c r="Q13" s="275" t="s">
        <v>1132</v>
      </c>
      <c r="S13" s="279" t="s">
        <v>1132</v>
      </c>
      <c r="T13" s="275" t="s">
        <v>1132</v>
      </c>
      <c r="V13" s="279" t="s">
        <v>1132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97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1138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1139</v>
      </c>
      <c r="E19" s="299" t="s">
        <v>1140</v>
      </c>
      <c r="F19" s="1155" t="s">
        <v>1141</v>
      </c>
      <c r="G19" s="1156"/>
      <c r="H19" s="1157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1142</v>
      </c>
      <c r="D20" s="175" t="s">
        <v>1143</v>
      </c>
      <c r="E20" s="303">
        <v>2014</v>
      </c>
      <c r="F20" s="518" t="s">
        <v>1464</v>
      </c>
      <c r="G20" s="518" t="s">
        <v>1463</v>
      </c>
      <c r="H20" s="517" t="s">
        <v>1462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1144</v>
      </c>
      <c r="E21" s="371" t="s">
        <v>429</v>
      </c>
      <c r="F21" s="371" t="s">
        <v>430</v>
      </c>
      <c r="G21" s="371" t="s">
        <v>1479</v>
      </c>
      <c r="H21" s="873" t="s">
        <v>1480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5" t="s">
        <v>1145</v>
      </c>
      <c r="D22" s="116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1146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1147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1148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1526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59" t="s">
        <v>1149</v>
      </c>
      <c r="D28" s="1159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1150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1151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1152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1153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6" t="s">
        <v>1154</v>
      </c>
      <c r="D33" s="1166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1527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58" t="s">
        <v>1941</v>
      </c>
      <c r="D39" s="115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59" t="s">
        <v>1163</v>
      </c>
      <c r="D44" s="1159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1165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1166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1167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58" t="s">
        <v>1168</v>
      </c>
      <c r="D49" s="115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1169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1170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1171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1172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1173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59" t="s">
        <v>1174</v>
      </c>
      <c r="D55" s="1159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1175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1176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59" t="s">
        <v>1177</v>
      </c>
      <c r="D58" s="1159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1178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1179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60" t="s">
        <v>1180</v>
      </c>
      <c r="D61" s="1167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58" t="s">
        <v>1181</v>
      </c>
      <c r="D62" s="115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1182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1183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1184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1185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1186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1187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61" t="s">
        <v>1188</v>
      </c>
      <c r="D69" s="1161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61" t="s">
        <v>1189</v>
      </c>
      <c r="D70" s="1161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61" t="s">
        <v>1190</v>
      </c>
      <c r="D71" s="1161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58" t="s">
        <v>1191</v>
      </c>
      <c r="D72" s="115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1192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1193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1194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1195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1196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1197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1198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1199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1200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1201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1202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1203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1204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1205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8" t="s">
        <v>1206</v>
      </c>
      <c r="D87" s="1168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1207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62" t="s">
        <v>526</v>
      </c>
      <c r="D90" s="116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58" t="s">
        <v>527</v>
      </c>
      <c r="D91" s="115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1212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1213</v>
      </c>
      <c r="D100" s="180" t="s">
        <v>1214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1215</v>
      </c>
      <c r="D101" s="180" t="s">
        <v>1216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1217</v>
      </c>
      <c r="D102" s="180" t="s">
        <v>1218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1219</v>
      </c>
      <c r="D103" s="196" t="s">
        <v>1220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1221</v>
      </c>
      <c r="D104" s="197" t="s">
        <v>1222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59" t="s">
        <v>1223</v>
      </c>
      <c r="D105" s="1159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1224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1225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58" t="s">
        <v>1226</v>
      </c>
      <c r="D109" s="115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1227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1228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1229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1939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1230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59" t="s">
        <v>1231</v>
      </c>
      <c r="D115" s="1159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1232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1233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1234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1235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1236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60" t="s">
        <v>706</v>
      </c>
      <c r="D131" s="116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61" t="s">
        <v>707</v>
      </c>
      <c r="D132" s="1161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58" t="s">
        <v>15</v>
      </c>
      <c r="D133" s="115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59" t="s">
        <v>18</v>
      </c>
      <c r="D136" s="1159"/>
      <c r="E136" s="597">
        <f>SUM(E137:E144)</f>
        <v>0</v>
      </c>
      <c r="F136" s="393">
        <f>SUM(F137:F144)</f>
        <v>0</v>
      </c>
      <c r="G136" s="317">
        <f>SUM(G137:G144)</f>
        <v>35375</v>
      </c>
      <c r="H136" s="317">
        <f>SUM(H137:H144)</f>
        <v>35375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1583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1584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>
        <v>35375</v>
      </c>
      <c r="H141" s="826">
        <f t="shared" si="4"/>
        <v>35375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1561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1562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1563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59" t="s">
        <v>845</v>
      </c>
      <c r="D145" s="1159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1564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1565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1566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1567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1568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1569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1570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1571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59" t="s">
        <v>846</v>
      </c>
      <c r="D154" s="1159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35375</v>
      </c>
      <c r="H163" s="346">
        <f>SUM(H22,H28,H33,H39,H44,H49,H55,H58,H61,H62,H69,H70,H71,H72,H87,H90,H91,H105,H109,H115,H119,H131,H132,H133,H136,H145,H154)</f>
        <v>35375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9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68" s="1170"/>
      <c r="D168" s="117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1133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71" t="str">
        <f>$B$9</f>
        <v>МИНИСТЕРСТВО НА ОКОЛНАТА СРЕДА И ВОДИТЕ</v>
      </c>
      <c r="C170" s="1170"/>
      <c r="D170" s="1170"/>
      <c r="E170" s="350">
        <f>$E$9</f>
        <v>41640</v>
      </c>
      <c r="F170" s="351">
        <f>$F$9</f>
        <v>42004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71" t="str">
        <f>$B$12</f>
        <v>Министерство на околната среда и водите</v>
      </c>
      <c r="C173" s="1170"/>
      <c r="D173" s="1170"/>
      <c r="E173" s="348" t="s">
        <v>1135</v>
      </c>
      <c r="F173" s="355" t="str">
        <f>$F$12</f>
        <v>1900</v>
      </c>
      <c r="G173" s="348"/>
      <c r="H173" s="348"/>
      <c r="I173" s="281">
        <v>1</v>
      </c>
      <c r="J173" s="282"/>
      <c r="K173" s="1171"/>
      <c r="L173" s="1170"/>
      <c r="M173" s="1170"/>
      <c r="N173" s="354"/>
      <c r="O173" s="283"/>
      <c r="P173" s="1171"/>
      <c r="Q173" s="1170"/>
      <c r="R173" s="117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1137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97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1138</v>
      </c>
      <c r="I176" s="281">
        <v>1</v>
      </c>
      <c r="J176" s="282"/>
      <c r="K176" s="356" t="s">
        <v>423</v>
      </c>
      <c r="L176" s="348"/>
      <c r="M176" s="354"/>
      <c r="N176" s="357" t="s">
        <v>1138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1138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1140</v>
      </c>
      <c r="F177" s="1155" t="s">
        <v>1141</v>
      </c>
      <c r="G177" s="1156" t="s">
        <v>1141</v>
      </c>
      <c r="H177" s="1157" t="s">
        <v>1141</v>
      </c>
      <c r="I177" s="281">
        <v>1</v>
      </c>
      <c r="J177" s="282"/>
      <c r="K177" s="1179" t="s">
        <v>862</v>
      </c>
      <c r="L177" s="1179" t="s">
        <v>863</v>
      </c>
      <c r="M177" s="1177" t="s">
        <v>864</v>
      </c>
      <c r="N177" s="1177" t="s">
        <v>425</v>
      </c>
      <c r="O177" s="282"/>
      <c r="P177" s="1177" t="s">
        <v>865</v>
      </c>
      <c r="Q177" s="1177" t="s">
        <v>866</v>
      </c>
      <c r="R177" s="1177" t="s">
        <v>867</v>
      </c>
      <c r="S177" s="1177" t="s">
        <v>426</v>
      </c>
      <c r="T177" s="363" t="s">
        <v>427</v>
      </c>
      <c r="U177" s="363"/>
      <c r="V177" s="364"/>
      <c r="W177" s="1172" t="s">
        <v>428</v>
      </c>
    </row>
    <row r="178" spans="2:23" s="287" customFormat="1" ht="44.25" customHeight="1" thickBot="1">
      <c r="B178" s="242" t="s">
        <v>1046</v>
      </c>
      <c r="C178" s="1043" t="s">
        <v>1142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80"/>
      <c r="L178" s="1180"/>
      <c r="M178" s="1181"/>
      <c r="N178" s="1181"/>
      <c r="O178" s="282"/>
      <c r="P178" s="1178"/>
      <c r="Q178" s="1178"/>
      <c r="R178" s="1178"/>
      <c r="S178" s="1178"/>
      <c r="T178" s="368">
        <v>2014</v>
      </c>
      <c r="U178" s="368">
        <v>2015</v>
      </c>
      <c r="V178" s="368" t="s">
        <v>868</v>
      </c>
      <c r="W178" s="1173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1479</v>
      </c>
      <c r="H179" s="873" t="s">
        <v>1480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1430</v>
      </c>
      <c r="U179" s="374" t="s">
        <v>1431</v>
      </c>
      <c r="V179" s="374" t="s">
        <v>1432</v>
      </c>
      <c r="W179" s="375" t="s">
        <v>1433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1434</v>
      </c>
      <c r="L180" s="379" t="s">
        <v>1434</v>
      </c>
      <c r="M180" s="379" t="s">
        <v>1435</v>
      </c>
      <c r="N180" s="379" t="s">
        <v>1436</v>
      </c>
      <c r="O180" s="380"/>
      <c r="P180" s="379" t="s">
        <v>1434</v>
      </c>
      <c r="Q180" s="379" t="s">
        <v>1434</v>
      </c>
      <c r="R180" s="379" t="s">
        <v>1437</v>
      </c>
      <c r="S180" s="379" t="s">
        <v>1438</v>
      </c>
      <c r="T180" s="379" t="s">
        <v>1434</v>
      </c>
      <c r="U180" s="379" t="s">
        <v>1434</v>
      </c>
      <c r="V180" s="379" t="s">
        <v>1434</v>
      </c>
      <c r="W180" s="381" t="s">
        <v>1439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714</v>
      </c>
      <c r="D181" s="1175"/>
      <c r="E181" s="915">
        <f>SUMIF($B$594:$B$12469,$B181,E$594:E$12469)</f>
        <v>0</v>
      </c>
      <c r="F181" s="916">
        <f>SUMIF($B$594:$B$12469,$B181,F$594:F$12469)</f>
        <v>70183</v>
      </c>
      <c r="G181" s="916">
        <f>SUMIF($B$594:$B$12469,$B181,G$594:G$12469)</f>
        <v>0</v>
      </c>
      <c r="H181" s="916">
        <f>SUMIF($B$594:$B$12469,$B181,H$594:H$12469)</f>
        <v>70183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70183</v>
      </c>
      <c r="N181" s="918">
        <f>SUMIF($B$594:$B$12469,$B181,N$594:N$12469)</f>
        <v>-70183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334</v>
      </c>
      <c r="G182" s="315">
        <f t="shared" si="8"/>
        <v>0</v>
      </c>
      <c r="H182" s="315">
        <f t="shared" si="8"/>
        <v>334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334</v>
      </c>
      <c r="N182" s="391">
        <f t="shared" si="9"/>
        <v>-334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69849</v>
      </c>
      <c r="G183" s="315">
        <f t="shared" si="8"/>
        <v>0</v>
      </c>
      <c r="H183" s="315">
        <f t="shared" si="8"/>
        <v>69849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69849</v>
      </c>
      <c r="N183" s="391">
        <f t="shared" si="9"/>
        <v>-69849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717</v>
      </c>
      <c r="D184" s="1176"/>
      <c r="E184" s="921">
        <f>SUMIF($B$594:$B$12469,$B184,E$594:E$12469)</f>
        <v>0</v>
      </c>
      <c r="F184" s="922">
        <f>SUMIF($B$594:$B$12469,$B184,F$594:F$12469)</f>
        <v>25800</v>
      </c>
      <c r="G184" s="922">
        <f>SUMIF($B$594:$B$12469,$B184,G$594:G$12469)</f>
        <v>9427</v>
      </c>
      <c r="H184" s="922">
        <f>SUMIF($B$594:$B$12469,$B184,H$594:H$12469)</f>
        <v>35227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35227</v>
      </c>
      <c r="N184" s="924">
        <f>SUMIF($B$594:$B$12469,$B184,N$594:N$12469)</f>
        <v>-35227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25800</v>
      </c>
      <c r="G186" s="315">
        <f t="shared" si="13"/>
        <v>9427</v>
      </c>
      <c r="H186" s="315">
        <f t="shared" si="13"/>
        <v>35227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35227</v>
      </c>
      <c r="N186" s="391">
        <f t="shared" si="14"/>
        <v>-35227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1297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1298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1299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61" t="s">
        <v>1300</v>
      </c>
      <c r="D190" s="1161"/>
      <c r="E190" s="921">
        <f>SUMIF($B$594:$B$12469,$B190,E$594:E$12469)</f>
        <v>0</v>
      </c>
      <c r="F190" s="922">
        <f>SUMIF($B$594:$B$12469,$B190,F$594:F$12469)</f>
        <v>23758</v>
      </c>
      <c r="G190" s="922">
        <f>SUMIF($B$594:$B$12469,$B190,G$594:G$12469)</f>
        <v>803</v>
      </c>
      <c r="H190" s="922">
        <f>SUMIF($B$594:$B$12469,$B190,H$594:H$12469)</f>
        <v>24561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24561</v>
      </c>
      <c r="N190" s="924">
        <f>SUMIF($B$594:$B$12469,$B190,N$594:N$12469)</f>
        <v>-24561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1301</v>
      </c>
      <c r="E191" s="614">
        <f aca="true" t="shared" si="17" ref="E191:H195">SUMIF($C$594:$C$12469,$C191,E$594:E$12469)</f>
        <v>0</v>
      </c>
      <c r="F191" s="315">
        <f t="shared" si="17"/>
        <v>13744</v>
      </c>
      <c r="G191" s="315">
        <f t="shared" si="17"/>
        <v>416</v>
      </c>
      <c r="H191" s="315">
        <f t="shared" si="17"/>
        <v>14160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14160</v>
      </c>
      <c r="N191" s="391">
        <f t="shared" si="18"/>
        <v>-14160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1302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1303</v>
      </c>
      <c r="E193" s="614">
        <f t="shared" si="17"/>
        <v>0</v>
      </c>
      <c r="F193" s="315">
        <f t="shared" si="17"/>
        <v>6272</v>
      </c>
      <c r="G193" s="315">
        <f t="shared" si="17"/>
        <v>262</v>
      </c>
      <c r="H193" s="315">
        <f t="shared" si="17"/>
        <v>6534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6534</v>
      </c>
      <c r="N193" s="391">
        <f t="shared" si="18"/>
        <v>-6534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1304</v>
      </c>
      <c r="E194" s="614">
        <f t="shared" si="17"/>
        <v>0</v>
      </c>
      <c r="F194" s="315">
        <f t="shared" si="17"/>
        <v>3742</v>
      </c>
      <c r="G194" s="315">
        <f t="shared" si="17"/>
        <v>125</v>
      </c>
      <c r="H194" s="315">
        <f t="shared" si="17"/>
        <v>3867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3867</v>
      </c>
      <c r="N194" s="391">
        <f t="shared" si="18"/>
        <v>-3867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1305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5" t="s">
        <v>1306</v>
      </c>
      <c r="D196" s="1186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7" t="s">
        <v>1307</v>
      </c>
      <c r="D197" s="1187"/>
      <c r="E197" s="615">
        <f t="shared" si="20"/>
        <v>0</v>
      </c>
      <c r="F197" s="393">
        <f t="shared" si="20"/>
        <v>152028</v>
      </c>
      <c r="G197" s="393">
        <f t="shared" si="20"/>
        <v>25145</v>
      </c>
      <c r="H197" s="393">
        <f t="shared" si="20"/>
        <v>177173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177173</v>
      </c>
      <c r="N197" s="395">
        <f t="shared" si="21"/>
        <v>-177173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130139</v>
      </c>
      <c r="S197" s="394">
        <f t="shared" si="22"/>
        <v>-130139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-130139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1308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1309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1310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1311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1312</v>
      </c>
      <c r="E202" s="614">
        <f t="shared" si="23"/>
        <v>0</v>
      </c>
      <c r="F202" s="315">
        <f t="shared" si="23"/>
        <v>0</v>
      </c>
      <c r="G202" s="315">
        <f t="shared" si="23"/>
        <v>3904</v>
      </c>
      <c r="H202" s="315">
        <f t="shared" si="23"/>
        <v>3904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3904</v>
      </c>
      <c r="N202" s="391">
        <f t="shared" si="24"/>
        <v>-3904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3904</v>
      </c>
      <c r="S202" s="390">
        <f t="shared" si="25"/>
        <v>-3904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-3904</v>
      </c>
    </row>
    <row r="203" spans="1:23" ht="18.75" thickBot="1">
      <c r="A203" s="329">
        <v>155</v>
      </c>
      <c r="B203" s="177"/>
      <c r="C203" s="178">
        <v>1016</v>
      </c>
      <c r="D203" s="187" t="s">
        <v>1313</v>
      </c>
      <c r="E203" s="614">
        <f t="shared" si="23"/>
        <v>0</v>
      </c>
      <c r="F203" s="315">
        <f t="shared" si="23"/>
        <v>23591</v>
      </c>
      <c r="G203" s="315">
        <f t="shared" si="23"/>
        <v>555</v>
      </c>
      <c r="H203" s="315">
        <f t="shared" si="23"/>
        <v>24146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24146</v>
      </c>
      <c r="N203" s="391">
        <f t="shared" si="24"/>
        <v>-24146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24146</v>
      </c>
      <c r="S203" s="390">
        <f t="shared" si="25"/>
        <v>-24146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-24146</v>
      </c>
    </row>
    <row r="204" spans="1:23" ht="18.75" thickBot="1">
      <c r="A204" s="329">
        <v>160</v>
      </c>
      <c r="B204" s="182"/>
      <c r="C204" s="211">
        <v>1020</v>
      </c>
      <c r="D204" s="212" t="s">
        <v>1314</v>
      </c>
      <c r="E204" s="614">
        <f t="shared" si="23"/>
        <v>0</v>
      </c>
      <c r="F204" s="315">
        <f t="shared" si="23"/>
        <v>97791</v>
      </c>
      <c r="G204" s="315">
        <f t="shared" si="23"/>
        <v>4284</v>
      </c>
      <c r="H204" s="315">
        <f t="shared" si="23"/>
        <v>102075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102075</v>
      </c>
      <c r="N204" s="391">
        <f t="shared" si="24"/>
        <v>-102075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102075</v>
      </c>
      <c r="S204" s="390">
        <f t="shared" si="25"/>
        <v>-102075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-102075</v>
      </c>
    </row>
    <row r="205" spans="1:23" ht="18.75" thickBot="1">
      <c r="A205" s="329">
        <v>165</v>
      </c>
      <c r="B205" s="177"/>
      <c r="C205" s="178">
        <v>1030</v>
      </c>
      <c r="D205" s="187" t="s">
        <v>1315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1316</v>
      </c>
      <c r="E206" s="614">
        <f t="shared" si="23"/>
        <v>0</v>
      </c>
      <c r="F206" s="315">
        <f t="shared" si="23"/>
        <v>2516</v>
      </c>
      <c r="G206" s="315">
        <f t="shared" si="23"/>
        <v>697</v>
      </c>
      <c r="H206" s="315">
        <f t="shared" si="23"/>
        <v>3213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3213</v>
      </c>
      <c r="N206" s="391">
        <f t="shared" si="24"/>
        <v>-3213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1317</v>
      </c>
      <c r="E207" s="614">
        <f t="shared" si="23"/>
        <v>0</v>
      </c>
      <c r="F207" s="315">
        <f t="shared" si="23"/>
        <v>28116</v>
      </c>
      <c r="G207" s="315">
        <f t="shared" si="23"/>
        <v>15705</v>
      </c>
      <c r="H207" s="315">
        <f t="shared" si="23"/>
        <v>43821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43821</v>
      </c>
      <c r="N207" s="391">
        <f t="shared" si="24"/>
        <v>-43821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1318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1319</v>
      </c>
      <c r="E209" s="614">
        <f t="shared" si="23"/>
        <v>0</v>
      </c>
      <c r="F209" s="315">
        <f t="shared" si="23"/>
        <v>14</v>
      </c>
      <c r="G209" s="315">
        <f t="shared" si="23"/>
        <v>0</v>
      </c>
      <c r="H209" s="315">
        <f t="shared" si="23"/>
        <v>14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14</v>
      </c>
      <c r="N209" s="391">
        <f t="shared" si="24"/>
        <v>-14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14</v>
      </c>
      <c r="S209" s="390">
        <f t="shared" si="26"/>
        <v>-14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-14</v>
      </c>
    </row>
    <row r="210" spans="1:23" ht="18.75" thickBot="1">
      <c r="A210" s="329">
        <v>200</v>
      </c>
      <c r="B210" s="177"/>
      <c r="C210" s="215">
        <v>1063</v>
      </c>
      <c r="D210" s="217" t="s">
        <v>1935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1321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1322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1572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1323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4" t="s">
        <v>855</v>
      </c>
      <c r="D215" s="1184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4" t="s">
        <v>1528</v>
      </c>
      <c r="D219" s="1184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1324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1325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1326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1327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1328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4" t="s">
        <v>1329</v>
      </c>
      <c r="D225" s="1184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1573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1330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8" t="s">
        <v>1331</v>
      </c>
      <c r="D228" s="118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2" t="s">
        <v>1332</v>
      </c>
      <c r="D229" s="1183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2" t="s">
        <v>1333</v>
      </c>
      <c r="D230" s="1183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2" t="s">
        <v>1334</v>
      </c>
      <c r="D231" s="1183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90" t="s">
        <v>1335</v>
      </c>
      <c r="D232" s="119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1336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1337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1338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1339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1340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1341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1342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1343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1344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1345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1346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1347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1348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2" t="s">
        <v>1349</v>
      </c>
      <c r="D246" s="1192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2" t="s">
        <v>1350</v>
      </c>
      <c r="D247" s="1192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2" t="s">
        <v>1351</v>
      </c>
      <c r="D248" s="1192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90" t="s">
        <v>1352</v>
      </c>
      <c r="D249" s="119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1353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1354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1355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1356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1357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1358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4" t="s">
        <v>1359</v>
      </c>
      <c r="D256" s="1184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1360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1361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1362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8" t="s">
        <v>1363</v>
      </c>
      <c r="D260" s="1188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2" t="s">
        <v>1440</v>
      </c>
      <c r="D261" s="1192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2" t="s">
        <v>1364</v>
      </c>
      <c r="D262" s="1183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90" t="s">
        <v>859</v>
      </c>
      <c r="D263" s="119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1" t="s">
        <v>1365</v>
      </c>
      <c r="D266" s="1191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3" t="s">
        <v>1366</v>
      </c>
      <c r="D267" s="1193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1367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1368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4" t="s">
        <v>303</v>
      </c>
      <c r="D275" s="1194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1574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91" t="s">
        <v>1383</v>
      </c>
      <c r="D278" s="1191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90" t="s">
        <v>1384</v>
      </c>
      <c r="D279" s="119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1385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1386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1387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1388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5" t="s">
        <v>1389</v>
      </c>
      <c r="D284" s="1196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1390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1391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1392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97" t="s">
        <v>1393</v>
      </c>
      <c r="D288" s="1184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1394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1395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1396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1397</v>
      </c>
      <c r="E292" s="346">
        <f>SUMIF($C$594:$C$12469,$C292,E$594:E$12469)</f>
        <v>0</v>
      </c>
      <c r="F292" s="434">
        <f>SUMIF($C$594:$C$12469,$C292,F$594:F$12469)</f>
        <v>271769</v>
      </c>
      <c r="G292" s="434">
        <f>SUMIF($C$594:$C$12469,$C292,G$594:G$12469)</f>
        <v>35375</v>
      </c>
      <c r="H292" s="434">
        <f>SUMIF($C$594:$C$12469,$C292,H$594:H$12469)</f>
        <v>307144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307144</v>
      </c>
      <c r="N292" s="435">
        <f>SUMIF($C$594:$C$12469,$C292,N$594:N$12469)</f>
        <v>-307144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130139</v>
      </c>
      <c r="S292" s="435">
        <f t="shared" si="87"/>
        <v>-130139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-130139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9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297" s="1170"/>
      <c r="D297" s="117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1133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71" t="str">
        <f>$B$9</f>
        <v>МИНИСТЕРСТВО НА ОКОЛНАТА СРЕДА И ВОДИТЕ</v>
      </c>
      <c r="C299" s="1170"/>
      <c r="D299" s="1170"/>
      <c r="E299" s="350">
        <f>$E$9</f>
        <v>41640</v>
      </c>
      <c r="F299" s="351">
        <f>$F$9</f>
        <v>42004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71" t="str">
        <f>$B$12</f>
        <v>Министерство на околната среда и водите</v>
      </c>
      <c r="C302" s="1170"/>
      <c r="D302" s="1170"/>
      <c r="E302" s="348" t="s">
        <v>1135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1137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97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1398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1399</v>
      </c>
      <c r="C307" s="441" t="s">
        <v>1400</v>
      </c>
      <c r="D307" s="442" t="s">
        <v>1401</v>
      </c>
      <c r="E307" s="443" t="s">
        <v>1402</v>
      </c>
      <c r="F307" s="443" t="s">
        <v>1403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1404</v>
      </c>
      <c r="D308" s="442" t="s">
        <v>1405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1406</v>
      </c>
      <c r="D309" s="442" t="s">
        <v>1407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1408</v>
      </c>
      <c r="D310" s="442" t="s">
        <v>1409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1410</v>
      </c>
      <c r="D311" s="442" t="s">
        <v>1411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1412</v>
      </c>
      <c r="D312" s="442" t="s">
        <v>1407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1413</v>
      </c>
      <c r="D313" s="442" t="s">
        <v>1414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1415</v>
      </c>
      <c r="D314" s="442" t="s">
        <v>1416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1417</v>
      </c>
      <c r="D315" s="442" t="s">
        <v>1418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1419</v>
      </c>
      <c r="D316" s="442" t="s">
        <v>1420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1421</v>
      </c>
      <c r="D317" s="442" t="s">
        <v>1422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1423</v>
      </c>
      <c r="D318" s="442" t="s">
        <v>1424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1425</v>
      </c>
      <c r="D319" s="442" t="s">
        <v>1426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1427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0" t="s">
        <v>400</v>
      </c>
      <c r="C331" s="1200"/>
      <c r="D331" s="1200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9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335" s="1170"/>
      <c r="D335" s="117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1133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71" t="str">
        <f>$B$9</f>
        <v>МИНИСТЕРСТВО НА ОКОЛНАТА СРЕДА И ВОДИТЕ</v>
      </c>
      <c r="C337" s="1170"/>
      <c r="D337" s="1170"/>
      <c r="E337" s="350">
        <f>$E$9</f>
        <v>41640</v>
      </c>
      <c r="F337" s="351">
        <f>$F$9</f>
        <v>42004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71" t="str">
        <f>$B$12</f>
        <v>Министерство на околната среда и водите</v>
      </c>
      <c r="C340" s="1170"/>
      <c r="D340" s="1170"/>
      <c r="E340" s="348" t="s">
        <v>1135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1137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97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1138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1936</v>
      </c>
      <c r="E344" s="299" t="s">
        <v>1140</v>
      </c>
      <c r="F344" s="1155" t="s">
        <v>1141</v>
      </c>
      <c r="G344" s="1156"/>
      <c r="H344" s="1157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1142</v>
      </c>
      <c r="D345" s="175" t="s">
        <v>401</v>
      </c>
      <c r="E345" s="369">
        <v>2014</v>
      </c>
      <c r="F345" s="518" t="s">
        <v>1464</v>
      </c>
      <c r="G345" s="518" t="s">
        <v>1463</v>
      </c>
      <c r="H345" s="517" t="s">
        <v>1462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1479</v>
      </c>
      <c r="H346" s="371" t="s">
        <v>1480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1" t="s">
        <v>869</v>
      </c>
      <c r="D348" s="1202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1442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1575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59" t="s">
        <v>881</v>
      </c>
      <c r="D362" s="1159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6" t="s">
        <v>1576</v>
      </c>
      <c r="D370" s="120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1369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1577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1578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8" t="s">
        <v>1370</v>
      </c>
      <c r="D375" s="1199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1371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1443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1444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1940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1372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8" t="s">
        <v>1373</v>
      </c>
      <c r="D383" s="1199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8" t="s">
        <v>1374</v>
      </c>
      <c r="D386" s="1199"/>
      <c r="E386" s="626">
        <f>+E387+E388</f>
        <v>0</v>
      </c>
      <c r="F386" s="629">
        <f>+F387+F388</f>
        <v>633811</v>
      </c>
      <c r="G386" s="469">
        <f>+G387+G388</f>
        <v>0</v>
      </c>
      <c r="H386" s="463">
        <f>+H387+H388</f>
        <v>633811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633811</v>
      </c>
      <c r="G387" s="310"/>
      <c r="H387" s="826">
        <f>F387+G387</f>
        <v>633811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1375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7" t="s">
        <v>408</v>
      </c>
      <c r="D393" s="120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1376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1377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7" t="s">
        <v>1445</v>
      </c>
      <c r="D396" s="120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1446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1579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7" t="s">
        <v>1378</v>
      </c>
      <c r="D399" s="120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1447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>
        <v>14558</v>
      </c>
      <c r="G401" s="465">
        <v>416</v>
      </c>
      <c r="H401" s="826">
        <f t="shared" si="93"/>
        <v>14974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>
        <v>6718</v>
      </c>
      <c r="G402" s="465">
        <v>262</v>
      </c>
      <c r="H402" s="826">
        <f t="shared" si="93"/>
        <v>6980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1864</v>
      </c>
      <c r="E403" s="627"/>
      <c r="F403" s="624">
        <v>4029</v>
      </c>
      <c r="G403" s="465">
        <v>125</v>
      </c>
      <c r="H403" s="826">
        <f t="shared" si="93"/>
        <v>4154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1448</v>
      </c>
      <c r="E404" s="627"/>
      <c r="F404" s="624">
        <v>-25305</v>
      </c>
      <c r="G404" s="465">
        <v>-803</v>
      </c>
      <c r="H404" s="826">
        <f t="shared" si="93"/>
        <v>-26108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1449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633811</v>
      </c>
      <c r="G406" s="466">
        <f>SUM(G348,G362,G370,G375,G378,G383,G386,G389,G392,G393,G396,G399)</f>
        <v>0</v>
      </c>
      <c r="H406" s="828">
        <f t="shared" si="93"/>
        <v>633811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1142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1379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0" t="s">
        <v>1868</v>
      </c>
      <c r="D409" s="1211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61" t="s">
        <v>1450</v>
      </c>
      <c r="D410" s="1161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5" t="s">
        <v>1380</v>
      </c>
      <c r="D411" s="1185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5" t="s">
        <v>1381</v>
      </c>
      <c r="D412" s="1186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2" t="s">
        <v>8</v>
      </c>
      <c r="D413" s="1213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1451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1452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1865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9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420" s="1170"/>
      <c r="D420" s="117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1133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71" t="str">
        <f>$B$9</f>
        <v>МИНИСТЕРСТВО НА ОКОЛНАТА СРЕДА И ВОДИТЕ</v>
      </c>
      <c r="C422" s="1170"/>
      <c r="D422" s="1170"/>
      <c r="E422" s="350">
        <f>$E$9</f>
        <v>41640</v>
      </c>
      <c r="F422" s="351">
        <f>$F$9</f>
        <v>42004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71" t="str">
        <f>$B$12</f>
        <v>Министерство на околната среда и водите</v>
      </c>
      <c r="C425" s="1170"/>
      <c r="D425" s="1170"/>
      <c r="E425" s="348" t="s">
        <v>1135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1137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97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1138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1140</v>
      </c>
      <c r="F429" s="1155" t="s">
        <v>1141</v>
      </c>
      <c r="G429" s="1156"/>
      <c r="H429" s="1157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1870</v>
      </c>
      <c r="E430" s="303">
        <v>2014</v>
      </c>
      <c r="F430" s="518" t="s">
        <v>1464</v>
      </c>
      <c r="G430" s="518" t="s">
        <v>1463</v>
      </c>
      <c r="H430" s="517" t="s">
        <v>1462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1871</v>
      </c>
      <c r="E431" s="371" t="s">
        <v>429</v>
      </c>
      <c r="F431" s="371" t="s">
        <v>430</v>
      </c>
      <c r="G431" s="371" t="s">
        <v>1479</v>
      </c>
      <c r="H431" s="873" t="s">
        <v>1480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362042</v>
      </c>
      <c r="G432" s="456">
        <f>+G163-G292+G406+G416</f>
        <v>0</v>
      </c>
      <c r="H432" s="456">
        <f>+H163-H292+H406+H416</f>
        <v>362042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9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436" s="1170"/>
      <c r="D436" s="117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1133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71" t="str">
        <f>$B$9</f>
        <v>МИНИСТЕРСТВО НА ОКОЛНАТА СРЕДА И ВОДИТЕ</v>
      </c>
      <c r="C438" s="1170"/>
      <c r="D438" s="1170"/>
      <c r="E438" s="350">
        <f>$E$9</f>
        <v>41640</v>
      </c>
      <c r="F438" s="351">
        <f>$F$9</f>
        <v>42004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71" t="str">
        <f>$B$12</f>
        <v>Министерство на околната среда и водите</v>
      </c>
      <c r="C441" s="1170"/>
      <c r="D441" s="1170"/>
      <c r="E441" s="348" t="s">
        <v>1135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1137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97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1138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1428</v>
      </c>
      <c r="E445" s="299" t="s">
        <v>1140</v>
      </c>
      <c r="F445" s="1155" t="s">
        <v>1141</v>
      </c>
      <c r="G445" s="1156"/>
      <c r="H445" s="1157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1142</v>
      </c>
      <c r="D446" s="175" t="s">
        <v>401</v>
      </c>
      <c r="E446" s="303">
        <v>2014</v>
      </c>
      <c r="F446" s="518" t="s">
        <v>1464</v>
      </c>
      <c r="G446" s="518" t="s">
        <v>1463</v>
      </c>
      <c r="H446" s="517" t="s">
        <v>1462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1429</v>
      </c>
      <c r="E447" s="371" t="s">
        <v>429</v>
      </c>
      <c r="F447" s="371" t="s">
        <v>430</v>
      </c>
      <c r="G447" s="371" t="s">
        <v>1479</v>
      </c>
      <c r="H447" s="873" t="s">
        <v>1480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9" t="s">
        <v>1874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1382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1875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1876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4" t="s">
        <v>1877</v>
      </c>
      <c r="D452" s="1184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1878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1879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4" t="s">
        <v>1880</v>
      </c>
      <c r="D455" s="1184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1881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1882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0" t="s">
        <v>1883</v>
      </c>
      <c r="D458" s="1199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1884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1885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1886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1887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1888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1889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4" t="s">
        <v>1890</v>
      </c>
      <c r="D465" s="121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1891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1892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1893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1894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1895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1896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1897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1898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1899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1900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1942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6" t="s">
        <v>895</v>
      </c>
      <c r="D484" s="120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4" t="s">
        <v>184</v>
      </c>
      <c r="D489" s="1205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58" t="s">
        <v>185</v>
      </c>
      <c r="D490" s="115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194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198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444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6" t="s">
        <v>445</v>
      </c>
      <c r="D511" s="1203"/>
      <c r="E511" s="626">
        <f>SUM(E512:E517)</f>
        <v>0</v>
      </c>
      <c r="F511" s="623">
        <f>SUM(F512:F517)</f>
        <v>-362042</v>
      </c>
      <c r="G511" s="463">
        <f>SUM(G512:G517)</f>
        <v>0</v>
      </c>
      <c r="H511" s="463">
        <f>SUM(H512:H517)</f>
        <v>-362042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>
        <v>-362042</v>
      </c>
      <c r="G514" s="465"/>
      <c r="H514" s="826">
        <f t="shared" si="97"/>
        <v>-362042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8" t="s">
        <v>1580</v>
      </c>
      <c r="D518" s="1199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1454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8" t="s">
        <v>206</v>
      </c>
      <c r="D522" s="1168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7" t="s">
        <v>910</v>
      </c>
      <c r="D523" s="120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19" t="s">
        <v>211</v>
      </c>
      <c r="D528" s="120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214</v>
      </c>
      <c r="D531" s="1176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1455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1456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19" t="s">
        <v>933</v>
      </c>
      <c r="D553" s="1219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6" t="s">
        <v>953</v>
      </c>
      <c r="D573" s="1205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7" t="s">
        <v>958</v>
      </c>
      <c r="D578" s="1218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-362042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-362042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1516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1457</v>
      </c>
      <c r="C587" s="501"/>
      <c r="D587" s="347" t="s">
        <v>1458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1459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1460</v>
      </c>
      <c r="C591" s="501"/>
      <c r="D591" s="347" t="s">
        <v>1461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9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596" s="1170"/>
      <c r="D596" s="1170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1133</v>
      </c>
      <c r="F597" s="349" t="s">
        <v>987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71" t="str">
        <f>$B$9</f>
        <v>МИНИСТЕРСТВО НА ОКОЛНАТА СРЕДА И ВОДИТЕ</v>
      </c>
      <c r="C598" s="1170"/>
      <c r="D598" s="1170"/>
      <c r="E598" s="350">
        <f>$E$9</f>
        <v>41640</v>
      </c>
      <c r="F598" s="351">
        <f>$F$9</f>
        <v>42004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71" t="str">
        <f>$B$12</f>
        <v>Министерство на околната среда и водите</v>
      </c>
      <c r="C601" s="1170"/>
      <c r="D601" s="1170"/>
      <c r="E601" s="348" t="s">
        <v>1135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1137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97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1138</v>
      </c>
      <c r="I604" s="281">
        <f>(IF($E724&lt;&gt;0,$I$2,IF($H724&lt;&gt;0,$I$2,"")))</f>
        <v>1</v>
      </c>
      <c r="K604" s="356" t="s">
        <v>423</v>
      </c>
      <c r="L604" s="348"/>
      <c r="M604" s="354"/>
      <c r="N604" s="357" t="s">
        <v>1138</v>
      </c>
      <c r="O604" s="354"/>
      <c r="P604" s="356" t="s">
        <v>424</v>
      </c>
      <c r="Q604" s="348"/>
      <c r="R604" s="354"/>
      <c r="S604" s="357" t="s">
        <v>1138</v>
      </c>
      <c r="T604" s="348"/>
      <c r="U604" s="354"/>
      <c r="V604" s="357" t="s">
        <v>1138</v>
      </c>
      <c r="W604" s="523"/>
    </row>
    <row r="605" spans="2:23" ht="18.75" thickBot="1">
      <c r="B605" s="1048"/>
      <c r="C605" s="517"/>
      <c r="D605" s="1039" t="s">
        <v>1470</v>
      </c>
      <c r="E605" s="299" t="s">
        <v>1140</v>
      </c>
      <c r="F605" s="1155" t="s">
        <v>1141</v>
      </c>
      <c r="G605" s="1156"/>
      <c r="H605" s="1157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7" t="s">
        <v>1905</v>
      </c>
      <c r="Q605" s="1177" t="s">
        <v>1906</v>
      </c>
      <c r="R605" s="1177" t="s">
        <v>1907</v>
      </c>
      <c r="S605" s="1177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1142</v>
      </c>
      <c r="D606" s="540" t="s">
        <v>1471</v>
      </c>
      <c r="E606" s="303">
        <v>2014</v>
      </c>
      <c r="F606" s="518" t="s">
        <v>1464</v>
      </c>
      <c r="G606" s="518" t="s">
        <v>1463</v>
      </c>
      <c r="H606" s="517" t="s">
        <v>1462</v>
      </c>
      <c r="I606" s="281">
        <f>(IF($E724&lt;&gt;0,$I$2,IF($H724&lt;&gt;0,$I$2,"")))</f>
        <v>1</v>
      </c>
      <c r="K606" s="1035" t="s">
        <v>1902</v>
      </c>
      <c r="L606" s="1035" t="s">
        <v>1903</v>
      </c>
      <c r="M606" s="1036" t="s">
        <v>1904</v>
      </c>
      <c r="N606" s="1036" t="s">
        <v>425</v>
      </c>
      <c r="O606" s="282"/>
      <c r="P606" s="1221"/>
      <c r="Q606" s="1221"/>
      <c r="R606" s="1221"/>
      <c r="S606" s="122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1479</v>
      </c>
      <c r="H607" s="873" t="s">
        <v>1480</v>
      </c>
      <c r="I607" s="281">
        <f>(IF($E724&lt;&gt;0,$I$2,IF($H724&lt;&gt;0,$I$2,"")))</f>
        <v>1</v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1430</v>
      </c>
      <c r="U607" s="1038" t="s">
        <v>1431</v>
      </c>
      <c r="V607" s="1038" t="s">
        <v>1432</v>
      </c>
      <c r="W607" s="542" t="s">
        <v>1433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1434</v>
      </c>
      <c r="L608" s="544" t="s">
        <v>1434</v>
      </c>
      <c r="M608" s="544" t="s">
        <v>1435</v>
      </c>
      <c r="N608" s="544" t="s">
        <v>1436</v>
      </c>
      <c r="O608" s="282"/>
      <c r="P608" s="544" t="s">
        <v>1434</v>
      </c>
      <c r="Q608" s="544" t="s">
        <v>1434</v>
      </c>
      <c r="R608" s="544" t="s">
        <v>1472</v>
      </c>
      <c r="S608" s="544" t="s">
        <v>1438</v>
      </c>
      <c r="T608" s="544" t="s">
        <v>1434</v>
      </c>
      <c r="U608" s="544" t="s">
        <v>1434</v>
      </c>
      <c r="V608" s="544" t="s">
        <v>1434</v>
      </c>
      <c r="W608" s="381" t="s">
        <v>1439</v>
      </c>
    </row>
    <row r="609" spans="2:23" ht="18.75" thickBot="1">
      <c r="B609" s="1048"/>
      <c r="C609" s="1053">
        <f>VLOOKUP(D610,EBK_DEIN2,2,FALSE)</f>
        <v>6621</v>
      </c>
      <c r="D609" s="1039" t="s">
        <v>1916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31.5">
      <c r="B610" s="548"/>
      <c r="C610" s="302"/>
      <c r="D610" s="926" t="s">
        <v>1292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-307144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-130139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1473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714</v>
      </c>
      <c r="D612" s="1175"/>
      <c r="E612" s="625">
        <f>SUM(E613:E614)</f>
        <v>0</v>
      </c>
      <c r="F612" s="643">
        <f>SUM(F613:F614)</f>
        <v>70183</v>
      </c>
      <c r="G612" s="550">
        <f>SUM(G613:G614)</f>
        <v>0</v>
      </c>
      <c r="H612" s="550">
        <f>SUM(H613:H614)</f>
        <v>70183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70183</v>
      </c>
      <c r="N612" s="552">
        <f>SUM(N613:N614)</f>
        <v>-70183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>
        <v>334</v>
      </c>
      <c r="G613" s="310"/>
      <c r="H613" s="826">
        <f>F613+G613</f>
        <v>334</v>
      </c>
      <c r="I613" s="308">
        <f aca="true" t="shared" si="101" ref="I613:I676">(IF($E613&lt;&gt;0,$I$2,IF($H613&lt;&gt;0,$I$2,"")))</f>
        <v>1</v>
      </c>
      <c r="J613" s="309"/>
      <c r="K613" s="556"/>
      <c r="L613" s="319"/>
      <c r="M613" s="391">
        <f>H613</f>
        <v>334</v>
      </c>
      <c r="N613" s="557">
        <f>K613+L613-M613</f>
        <v>-334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>
        <v>69849</v>
      </c>
      <c r="G614" s="310"/>
      <c r="H614" s="826">
        <f>F614+G614</f>
        <v>69849</v>
      </c>
      <c r="I614" s="308">
        <f t="shared" si="101"/>
        <v>1</v>
      </c>
      <c r="J614" s="309"/>
      <c r="K614" s="556"/>
      <c r="L614" s="319"/>
      <c r="M614" s="391">
        <f>H614</f>
        <v>69849</v>
      </c>
      <c r="N614" s="557">
        <f aca="true" t="shared" si="103" ref="N614:N655">K614+L614-M614</f>
        <v>-69849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717</v>
      </c>
      <c r="D615" s="1176"/>
      <c r="E615" s="597">
        <f>SUM(E616:E620)</f>
        <v>0</v>
      </c>
      <c r="F615" s="393">
        <f>SUM(F616:F620)</f>
        <v>25800</v>
      </c>
      <c r="G615" s="317">
        <f>SUM(G616:G620)</f>
        <v>9427</v>
      </c>
      <c r="H615" s="317">
        <f>SUM(H616:H620)</f>
        <v>35227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35227</v>
      </c>
      <c r="N615" s="560">
        <f>SUM(N616:N620)</f>
        <v>-35227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>
        <v>25800</v>
      </c>
      <c r="G617" s="310">
        <v>9427</v>
      </c>
      <c r="H617" s="826">
        <f>F617+G617</f>
        <v>35227</v>
      </c>
      <c r="I617" s="308">
        <f t="shared" si="101"/>
        <v>1</v>
      </c>
      <c r="J617" s="309"/>
      <c r="K617" s="556"/>
      <c r="L617" s="319"/>
      <c r="M617" s="391">
        <f>H617</f>
        <v>35227</v>
      </c>
      <c r="N617" s="557">
        <f t="shared" si="103"/>
        <v>-35227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1297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1298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1299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61" t="s">
        <v>1300</v>
      </c>
      <c r="D621" s="1161"/>
      <c r="E621" s="597">
        <f>SUM(E622:E626)</f>
        <v>0</v>
      </c>
      <c r="F621" s="393">
        <f>SUM(F622:F626)</f>
        <v>23758</v>
      </c>
      <c r="G621" s="317">
        <f>SUM(G622:G626)</f>
        <v>803</v>
      </c>
      <c r="H621" s="317">
        <f>SUM(H622:H626)</f>
        <v>24561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24561</v>
      </c>
      <c r="N621" s="560">
        <f>SUM(N622:N626)</f>
        <v>-24561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1301</v>
      </c>
      <c r="E622" s="593"/>
      <c r="F622" s="596">
        <v>13744</v>
      </c>
      <c r="G622" s="310">
        <v>416</v>
      </c>
      <c r="H622" s="826">
        <f aca="true" t="shared" si="104" ref="H622:H627">F622+G622</f>
        <v>14160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14160</v>
      </c>
      <c r="N622" s="557">
        <f t="shared" si="103"/>
        <v>-14160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1302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1303</v>
      </c>
      <c r="E624" s="593"/>
      <c r="F624" s="596">
        <v>6272</v>
      </c>
      <c r="G624" s="310">
        <v>262</v>
      </c>
      <c r="H624" s="826">
        <f t="shared" si="104"/>
        <v>6534</v>
      </c>
      <c r="I624" s="308">
        <f t="shared" si="101"/>
        <v>1</v>
      </c>
      <c r="J624" s="309"/>
      <c r="K624" s="556"/>
      <c r="L624" s="319"/>
      <c r="M624" s="391">
        <f t="shared" si="105"/>
        <v>6534</v>
      </c>
      <c r="N624" s="557">
        <f t="shared" si="103"/>
        <v>-6534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1304</v>
      </c>
      <c r="E625" s="593"/>
      <c r="F625" s="596">
        <v>3742</v>
      </c>
      <c r="G625" s="310">
        <v>125</v>
      </c>
      <c r="H625" s="826">
        <f t="shared" si="104"/>
        <v>3867</v>
      </c>
      <c r="I625" s="308">
        <f t="shared" si="101"/>
        <v>1</v>
      </c>
      <c r="J625" s="309"/>
      <c r="K625" s="556"/>
      <c r="L625" s="319"/>
      <c r="M625" s="391">
        <f t="shared" si="105"/>
        <v>3867</v>
      </c>
      <c r="N625" s="557">
        <f t="shared" si="103"/>
        <v>-3867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1305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61" t="s">
        <v>1474</v>
      </c>
      <c r="D627" s="1161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7" t="s">
        <v>1307</v>
      </c>
      <c r="D628" s="1187"/>
      <c r="E628" s="597">
        <f>SUM(E629:E645)</f>
        <v>0</v>
      </c>
      <c r="F628" s="393">
        <f>SUM(F629:F645)</f>
        <v>152028</v>
      </c>
      <c r="G628" s="317">
        <f>SUM(G629:G645)</f>
        <v>25145</v>
      </c>
      <c r="H628" s="317">
        <f>SUM(H629:H645)</f>
        <v>177173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177173</v>
      </c>
      <c r="N628" s="560">
        <f>SUM(N629:N645)</f>
        <v>-177173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130139</v>
      </c>
      <c r="S628" s="395">
        <f t="shared" si="106"/>
        <v>-130139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-130139</v>
      </c>
    </row>
    <row r="629" spans="1:23" ht="18.75" thickBot="1">
      <c r="A629" s="329">
        <v>50</v>
      </c>
      <c r="B629" s="177"/>
      <c r="C629" s="186">
        <v>1011</v>
      </c>
      <c r="D629" s="210" t="s">
        <v>1308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1309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1310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1311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1312</v>
      </c>
      <c r="E633" s="593"/>
      <c r="F633" s="596"/>
      <c r="G633" s="310">
        <v>3904</v>
      </c>
      <c r="H633" s="826">
        <f t="shared" si="107"/>
        <v>3904</v>
      </c>
      <c r="I633" s="308">
        <f t="shared" si="101"/>
        <v>1</v>
      </c>
      <c r="J633" s="309"/>
      <c r="K633" s="556"/>
      <c r="L633" s="319"/>
      <c r="M633" s="391">
        <f t="shared" si="108"/>
        <v>3904</v>
      </c>
      <c r="N633" s="557">
        <f t="shared" si="103"/>
        <v>-3904</v>
      </c>
      <c r="O633" s="309"/>
      <c r="P633" s="556"/>
      <c r="Q633" s="319"/>
      <c r="R633" s="564">
        <f t="shared" si="109"/>
        <v>3904</v>
      </c>
      <c r="S633" s="391">
        <f t="shared" si="110"/>
        <v>-3904</v>
      </c>
      <c r="T633" s="319"/>
      <c r="U633" s="319"/>
      <c r="V633" s="320"/>
      <c r="W633" s="389">
        <f t="shared" si="102"/>
        <v>-3904</v>
      </c>
    </row>
    <row r="634" spans="1:23" ht="18.75" thickBot="1">
      <c r="A634" s="329">
        <v>75</v>
      </c>
      <c r="B634" s="177"/>
      <c r="C634" s="178">
        <v>1016</v>
      </c>
      <c r="D634" s="187" t="s">
        <v>1313</v>
      </c>
      <c r="E634" s="593"/>
      <c r="F634" s="596">
        <v>23591</v>
      </c>
      <c r="G634" s="310">
        <v>555</v>
      </c>
      <c r="H634" s="826">
        <f t="shared" si="107"/>
        <v>24146</v>
      </c>
      <c r="I634" s="308">
        <f t="shared" si="101"/>
        <v>1</v>
      </c>
      <c r="J634" s="309"/>
      <c r="K634" s="556"/>
      <c r="L634" s="319"/>
      <c r="M634" s="391">
        <f t="shared" si="108"/>
        <v>24146</v>
      </c>
      <c r="N634" s="557">
        <f t="shared" si="103"/>
        <v>-24146</v>
      </c>
      <c r="O634" s="309"/>
      <c r="P634" s="556"/>
      <c r="Q634" s="319"/>
      <c r="R634" s="564">
        <f t="shared" si="109"/>
        <v>24146</v>
      </c>
      <c r="S634" s="391">
        <f t="shared" si="110"/>
        <v>-24146</v>
      </c>
      <c r="T634" s="319"/>
      <c r="U634" s="319"/>
      <c r="V634" s="320"/>
      <c r="W634" s="389">
        <f t="shared" si="102"/>
        <v>-24146</v>
      </c>
    </row>
    <row r="635" spans="1:23" ht="18.75" thickBot="1">
      <c r="A635" s="329">
        <v>80</v>
      </c>
      <c r="B635" s="182"/>
      <c r="C635" s="211">
        <v>1020</v>
      </c>
      <c r="D635" s="212" t="s">
        <v>1314</v>
      </c>
      <c r="E635" s="593"/>
      <c r="F635" s="596">
        <v>97791</v>
      </c>
      <c r="G635" s="310">
        <v>4284</v>
      </c>
      <c r="H635" s="826">
        <f t="shared" si="107"/>
        <v>102075</v>
      </c>
      <c r="I635" s="308">
        <f t="shared" si="101"/>
        <v>1</v>
      </c>
      <c r="J635" s="309"/>
      <c r="K635" s="556"/>
      <c r="L635" s="319"/>
      <c r="M635" s="391">
        <f t="shared" si="108"/>
        <v>102075</v>
      </c>
      <c r="N635" s="557">
        <f t="shared" si="103"/>
        <v>-102075</v>
      </c>
      <c r="O635" s="309"/>
      <c r="P635" s="556"/>
      <c r="Q635" s="319"/>
      <c r="R635" s="564">
        <f t="shared" si="109"/>
        <v>102075</v>
      </c>
      <c r="S635" s="391">
        <f t="shared" si="110"/>
        <v>-102075</v>
      </c>
      <c r="T635" s="319"/>
      <c r="U635" s="319"/>
      <c r="V635" s="320"/>
      <c r="W635" s="389">
        <f t="shared" si="102"/>
        <v>-102075</v>
      </c>
    </row>
    <row r="636" spans="1:23" ht="18.75" thickBot="1">
      <c r="A636" s="329">
        <v>85</v>
      </c>
      <c r="B636" s="177"/>
      <c r="C636" s="178">
        <v>1030</v>
      </c>
      <c r="D636" s="187" t="s">
        <v>1315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1316</v>
      </c>
      <c r="E637" s="593"/>
      <c r="F637" s="596">
        <v>2516</v>
      </c>
      <c r="G637" s="310">
        <v>697</v>
      </c>
      <c r="H637" s="826">
        <f t="shared" si="107"/>
        <v>3213</v>
      </c>
      <c r="I637" s="308">
        <f t="shared" si="101"/>
        <v>1</v>
      </c>
      <c r="J637" s="309"/>
      <c r="K637" s="556"/>
      <c r="L637" s="319"/>
      <c r="M637" s="391">
        <f t="shared" si="108"/>
        <v>3213</v>
      </c>
      <c r="N637" s="557">
        <f t="shared" si="103"/>
        <v>-3213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1317</v>
      </c>
      <c r="E638" s="593"/>
      <c r="F638" s="596">
        <v>28116</v>
      </c>
      <c r="G638" s="310">
        <v>15705</v>
      </c>
      <c r="H638" s="826">
        <f t="shared" si="107"/>
        <v>43821</v>
      </c>
      <c r="I638" s="308">
        <f t="shared" si="101"/>
        <v>1</v>
      </c>
      <c r="J638" s="309"/>
      <c r="K638" s="556"/>
      <c r="L638" s="319"/>
      <c r="M638" s="391">
        <f t="shared" si="108"/>
        <v>43821</v>
      </c>
      <c r="N638" s="557">
        <f t="shared" si="103"/>
        <v>-43821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1318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1319</v>
      </c>
      <c r="E640" s="593"/>
      <c r="F640" s="596">
        <v>14</v>
      </c>
      <c r="G640" s="310"/>
      <c r="H640" s="826">
        <f t="shared" si="107"/>
        <v>14</v>
      </c>
      <c r="I640" s="308">
        <f t="shared" si="101"/>
        <v>1</v>
      </c>
      <c r="J640" s="309"/>
      <c r="K640" s="556"/>
      <c r="L640" s="319"/>
      <c r="M640" s="391">
        <f t="shared" si="108"/>
        <v>14</v>
      </c>
      <c r="N640" s="557">
        <f t="shared" si="103"/>
        <v>-14</v>
      </c>
      <c r="O640" s="309"/>
      <c r="P640" s="556"/>
      <c r="Q640" s="319"/>
      <c r="R640" s="564">
        <f>+IF(+(K640+L640)&gt;=H640,+L640,+(+H640-K640))</f>
        <v>14</v>
      </c>
      <c r="S640" s="391">
        <f>P640+Q640-R640</f>
        <v>-14</v>
      </c>
      <c r="T640" s="319"/>
      <c r="U640" s="319"/>
      <c r="V640" s="320"/>
      <c r="W640" s="389">
        <f t="shared" si="102"/>
        <v>-14</v>
      </c>
    </row>
    <row r="641" spans="1:23" ht="18.75" thickBot="1">
      <c r="A641" s="329">
        <v>135</v>
      </c>
      <c r="B641" s="177"/>
      <c r="C641" s="178">
        <v>1063</v>
      </c>
      <c r="D641" s="180" t="s">
        <v>1320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1321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1322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1572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1323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4" t="s">
        <v>1329</v>
      </c>
      <c r="D646" s="1184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4" t="s">
        <v>1528</v>
      </c>
      <c r="D650" s="1184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1324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1325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1475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1327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1328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4" t="s">
        <v>1329</v>
      </c>
      <c r="D656" s="1184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1908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1330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8" t="s">
        <v>1331</v>
      </c>
      <c r="D659" s="1188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2" t="s">
        <v>1332</v>
      </c>
      <c r="D660" s="122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2" t="s">
        <v>1333</v>
      </c>
      <c r="D661" s="122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2" t="s">
        <v>1334</v>
      </c>
      <c r="D662" s="122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90" t="s">
        <v>1335</v>
      </c>
      <c r="D663" s="1223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1336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1337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1338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1339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1340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1341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90" t="s">
        <v>1342</v>
      </c>
      <c r="D670" s="119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1343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1476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1345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1346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1347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1348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8" t="s">
        <v>1349</v>
      </c>
      <c r="D677" s="118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8.75" thickBot="1">
      <c r="A678" s="329">
        <v>390</v>
      </c>
      <c r="B678" s="181">
        <v>4000</v>
      </c>
      <c r="C678" s="1192" t="s">
        <v>1350</v>
      </c>
      <c r="D678" s="1192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8.75" thickBot="1">
      <c r="A679" s="329">
        <v>395</v>
      </c>
      <c r="B679" s="181">
        <v>4100</v>
      </c>
      <c r="C679" s="1192" t="s">
        <v>1351</v>
      </c>
      <c r="D679" s="1192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8.75" thickBot="1">
      <c r="A680" s="329">
        <v>395</v>
      </c>
      <c r="B680" s="181">
        <v>4200</v>
      </c>
      <c r="C680" s="1190" t="s">
        <v>1352</v>
      </c>
      <c r="D680" s="1223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8.75" thickBot="1">
      <c r="A681" s="323">
        <v>397</v>
      </c>
      <c r="B681" s="220"/>
      <c r="C681" s="186">
        <v>4201</v>
      </c>
      <c r="D681" s="179" t="s">
        <v>1353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8.75" thickBot="1">
      <c r="A682" s="311">
        <v>398</v>
      </c>
      <c r="B682" s="220"/>
      <c r="C682" s="178">
        <v>4202</v>
      </c>
      <c r="D682" s="180" t="s">
        <v>1354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8.75" thickBot="1">
      <c r="A683" s="311">
        <v>399</v>
      </c>
      <c r="B683" s="220"/>
      <c r="C683" s="178">
        <v>4214</v>
      </c>
      <c r="D683" s="180" t="s">
        <v>1355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8.75" thickBot="1">
      <c r="A684" s="311">
        <v>400</v>
      </c>
      <c r="B684" s="220"/>
      <c r="C684" s="178">
        <v>4217</v>
      </c>
      <c r="D684" s="180" t="s">
        <v>1356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32.25" thickBot="1">
      <c r="A685" s="311">
        <v>401</v>
      </c>
      <c r="B685" s="220"/>
      <c r="C685" s="178">
        <v>4218</v>
      </c>
      <c r="D685" s="187" t="s">
        <v>1357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8.75" thickBot="1">
      <c r="A686" s="311">
        <v>402</v>
      </c>
      <c r="B686" s="220"/>
      <c r="C686" s="178">
        <v>4219</v>
      </c>
      <c r="D686" s="200" t="s">
        <v>1358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8.75" thickBot="1">
      <c r="A687" s="408">
        <v>404</v>
      </c>
      <c r="B687" s="181">
        <v>4300</v>
      </c>
      <c r="C687" s="1184" t="s">
        <v>1359</v>
      </c>
      <c r="D687" s="1184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8.75" thickBot="1">
      <c r="A688" s="408">
        <v>404</v>
      </c>
      <c r="B688" s="220"/>
      <c r="C688" s="186">
        <v>4301</v>
      </c>
      <c r="D688" s="210" t="s">
        <v>1360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8.75" thickBot="1">
      <c r="A689" s="328">
        <v>440</v>
      </c>
      <c r="B689" s="220"/>
      <c r="C689" s="178">
        <v>4302</v>
      </c>
      <c r="D689" s="180" t="s">
        <v>1477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8.75" thickBot="1">
      <c r="A690" s="328">
        <v>450</v>
      </c>
      <c r="B690" s="220"/>
      <c r="C690" s="184">
        <v>4309</v>
      </c>
      <c r="D690" s="190" t="s">
        <v>1362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8.75" thickBot="1">
      <c r="A691" s="328">
        <v>495</v>
      </c>
      <c r="B691" s="181">
        <v>4400</v>
      </c>
      <c r="C691" s="1188" t="s">
        <v>1363</v>
      </c>
      <c r="D691" s="1188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8.75" thickBot="1">
      <c r="A692" s="329">
        <v>500</v>
      </c>
      <c r="B692" s="181">
        <v>4500</v>
      </c>
      <c r="C692" s="1192" t="s">
        <v>1440</v>
      </c>
      <c r="D692" s="1192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8.75" thickBot="1">
      <c r="A693" s="329">
        <v>505</v>
      </c>
      <c r="B693" s="181">
        <v>4600</v>
      </c>
      <c r="C693" s="1182" t="s">
        <v>1364</v>
      </c>
      <c r="D693" s="1183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8.75" thickBot="1">
      <c r="A694" s="329">
        <v>510</v>
      </c>
      <c r="B694" s="181">
        <v>4900</v>
      </c>
      <c r="C694" s="1190" t="s">
        <v>859</v>
      </c>
      <c r="D694" s="119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8.7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8.7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8.75" thickBot="1">
      <c r="A697" s="329">
        <v>525</v>
      </c>
      <c r="B697" s="222">
        <v>5100</v>
      </c>
      <c r="C697" s="1191" t="s">
        <v>1365</v>
      </c>
      <c r="D697" s="1191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8.75" thickBot="1">
      <c r="A698" s="328">
        <v>635</v>
      </c>
      <c r="B698" s="222">
        <v>5200</v>
      </c>
      <c r="C698" s="1193" t="s">
        <v>1366</v>
      </c>
      <c r="D698" s="1193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8.75" thickBot="1">
      <c r="A699" s="329">
        <v>640</v>
      </c>
      <c r="B699" s="223"/>
      <c r="C699" s="224">
        <v>5201</v>
      </c>
      <c r="D699" s="225" t="s">
        <v>1367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8.75" thickBot="1">
      <c r="A700" s="329">
        <v>645</v>
      </c>
      <c r="B700" s="223"/>
      <c r="C700" s="226">
        <v>5202</v>
      </c>
      <c r="D700" s="227" t="s">
        <v>1368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8.7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8.7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8.7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8.7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8.7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8.75" thickBot="1">
      <c r="A706" s="329">
        <v>690</v>
      </c>
      <c r="B706" s="222">
        <v>5300</v>
      </c>
      <c r="C706" s="1194" t="s">
        <v>303</v>
      </c>
      <c r="D706" s="1194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8.75" thickBot="1">
      <c r="A707" s="329">
        <v>695</v>
      </c>
      <c r="B707" s="223"/>
      <c r="C707" s="224">
        <v>5301</v>
      </c>
      <c r="D707" s="225" t="s">
        <v>1909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8.7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8.75" thickBot="1">
      <c r="A709" s="328">
        <v>710</v>
      </c>
      <c r="B709" s="222">
        <v>5400</v>
      </c>
      <c r="C709" s="1191" t="s">
        <v>1383</v>
      </c>
      <c r="D709" s="1191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8.75" thickBot="1">
      <c r="A710" s="329">
        <v>715</v>
      </c>
      <c r="B710" s="181">
        <v>5500</v>
      </c>
      <c r="C710" s="1190" t="s">
        <v>1384</v>
      </c>
      <c r="D710" s="119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8.75" thickBot="1">
      <c r="A711" s="329">
        <v>720</v>
      </c>
      <c r="B711" s="220"/>
      <c r="C711" s="186">
        <v>5501</v>
      </c>
      <c r="D711" s="210" t="s">
        <v>1385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8.75" thickBot="1">
      <c r="A712" s="329">
        <v>725</v>
      </c>
      <c r="B712" s="220"/>
      <c r="C712" s="178">
        <v>5502</v>
      </c>
      <c r="D712" s="187" t="s">
        <v>1386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8.75" thickBot="1">
      <c r="A713" s="329">
        <v>730</v>
      </c>
      <c r="B713" s="220"/>
      <c r="C713" s="178">
        <v>5503</v>
      </c>
      <c r="D713" s="180" t="s">
        <v>1387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8.75" thickBot="1">
      <c r="A714" s="329">
        <v>735</v>
      </c>
      <c r="B714" s="220"/>
      <c r="C714" s="178">
        <v>5504</v>
      </c>
      <c r="D714" s="187" t="s">
        <v>1388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8.75" thickBot="1">
      <c r="A715" s="329">
        <v>740</v>
      </c>
      <c r="B715" s="222">
        <v>5700</v>
      </c>
      <c r="C715" s="1195" t="s">
        <v>1389</v>
      </c>
      <c r="D715" s="1196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8.75" thickBot="1">
      <c r="A716" s="329">
        <v>745</v>
      </c>
      <c r="B716" s="223"/>
      <c r="C716" s="224">
        <v>5701</v>
      </c>
      <c r="D716" s="225" t="s">
        <v>1390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1391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8.75" thickBot="1">
      <c r="A718" s="329">
        <v>755</v>
      </c>
      <c r="B718" s="177"/>
      <c r="C718" s="230">
        <v>4071</v>
      </c>
      <c r="D718" s="620" t="s">
        <v>1392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8.75" thickBot="1">
      <c r="A720" s="328">
        <v>765</v>
      </c>
      <c r="B720" s="577">
        <v>98</v>
      </c>
      <c r="C720" s="1197" t="s">
        <v>1393</v>
      </c>
      <c r="D720" s="1184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1394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1395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1396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8.75" thickBot="1">
      <c r="A724" s="329">
        <v>790</v>
      </c>
      <c r="B724" s="234"/>
      <c r="C724" s="203" t="s">
        <v>709</v>
      </c>
      <c r="D724" s="235" t="s">
        <v>1397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271769</v>
      </c>
      <c r="G724" s="346">
        <f>SUM(G612,G615,G621,G627,G628,G646,G650,G656,G659,G660,G661,G662,G663,G670,G677,G678,G679,G680,G687,G691,G692,G693,G694,G697,G698,G706,G709,G710,G715)+G720</f>
        <v>35375</v>
      </c>
      <c r="H724" s="346">
        <f>SUM(H612,H615,H621,H627,H628,H646,H650,H656,H659,H660,H661,H662,H663,H670,H677,H678,H679,H680,H687,H691,H692,H693,H694,H697,H698,H706,H709,H710,H715)+H720</f>
        <v>307144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307144</v>
      </c>
      <c r="N724" s="346">
        <f>SUM(N612,N615,N621,N627,N628,N646,N650,N656,N659,N660,N661,N662,N663,N670,N677,N678,N679,N680,N687,N691,N692,N693,N694,N697,N698,N706,N709,N710,N715)+N720</f>
        <v>-307144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130139</v>
      </c>
      <c r="S724" s="346">
        <f t="shared" si="138"/>
        <v>-130139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-130139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">
      <c r="A726" s="328">
        <v>805</v>
      </c>
      <c r="B726" s="436"/>
      <c r="C726" s="437"/>
      <c r="D726" s="438"/>
      <c r="E726" s="348" t="s">
        <v>1131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">
      <c r="A728" s="329">
        <v>815</v>
      </c>
      <c r="B728" s="1169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28" s="1169"/>
      <c r="D728" s="1169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">
      <c r="A729" s="335">
        <v>525</v>
      </c>
      <c r="C729" s="287"/>
      <c r="D729" s="288"/>
      <c r="E729" s="349" t="s">
        <v>1133</v>
      </c>
      <c r="F729" s="349" t="s">
        <v>987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71" t="str">
        <f>$B$9</f>
        <v>МИНИСТЕРСТВО НА ОКОЛНАТА СРЕДА И ВОДИТЕ</v>
      </c>
      <c r="C730" s="1171"/>
      <c r="D730" s="1171"/>
      <c r="E730" s="350">
        <f>$E$9</f>
        <v>41640</v>
      </c>
      <c r="F730" s="351">
        <f>$F$9</f>
        <v>42004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">
      <c r="A731" s="329">
        <v>821</v>
      </c>
      <c r="B731" s="291" t="s">
        <v>1134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5.7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71" t="str">
        <f>$B$12</f>
        <v>Министерство на околната среда и водите</v>
      </c>
      <c r="C733" s="1171"/>
      <c r="D733" s="1171"/>
      <c r="E733" s="348" t="s">
        <v>1135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5.75" thickTop="1">
      <c r="A734" s="329">
        <v>825</v>
      </c>
      <c r="B734" s="291" t="s">
        <v>1136</v>
      </c>
      <c r="E734" s="353" t="s">
        <v>1137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5.75" thickBot="1">
      <c r="A736" s="329"/>
      <c r="B736" s="436"/>
      <c r="C736" s="579"/>
      <c r="D736" s="580" t="s">
        <v>1478</v>
      </c>
      <c r="E736" s="348"/>
      <c r="F736" s="353" t="s">
        <v>1138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5.75" thickBot="1">
      <c r="A737" s="329"/>
      <c r="B737" s="440" t="s">
        <v>1399</v>
      </c>
      <c r="C737" s="441" t="s">
        <v>1400</v>
      </c>
      <c r="D737" s="442" t="s">
        <v>1401</v>
      </c>
      <c r="E737" s="443" t="s">
        <v>1402</v>
      </c>
      <c r="F737" s="443" t="s">
        <v>1403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1404</v>
      </c>
      <c r="D738" s="442" t="s">
        <v>1405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1406</v>
      </c>
      <c r="D739" s="442" t="s">
        <v>1407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1408</v>
      </c>
      <c r="D740" s="442" t="s">
        <v>1409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1410</v>
      </c>
      <c r="D741" s="442" t="s">
        <v>1411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1412</v>
      </c>
      <c r="D742" s="442" t="s">
        <v>1407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1413</v>
      </c>
      <c r="D743" s="442" t="s">
        <v>1414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1415</v>
      </c>
      <c r="D744" s="442" t="s">
        <v>1416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1417</v>
      </c>
      <c r="D745" s="442" t="s">
        <v>1418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1419</v>
      </c>
      <c r="D746" s="442" t="s">
        <v>1420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1421</v>
      </c>
      <c r="D747" s="442" t="s">
        <v>1422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1423</v>
      </c>
      <c r="D748" s="442" t="s">
        <v>1424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1425</v>
      </c>
      <c r="D749" s="442" t="s">
        <v>1426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1427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0.7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0.7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0.7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">
      <c r="A761" s="331">
        <v>932</v>
      </c>
      <c r="B761" s="1200" t="s">
        <v>400</v>
      </c>
      <c r="C761" s="1200"/>
      <c r="D761" s="1200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spans="5:23" ht="36" customHeight="1">
      <c r="E763" s="348"/>
      <c r="F763" s="348"/>
      <c r="G763" s="348"/>
      <c r="H763" s="354"/>
      <c r="I763" s="281">
        <f>(IF($E893&lt;&gt;0,$I$2,IF($H893&lt;&gt;0,$I$2,"")))</f>
      </c>
      <c r="K763" s="348"/>
      <c r="L763" s="348"/>
      <c r="M763" s="354"/>
      <c r="N763" s="354"/>
      <c r="O763" s="354"/>
      <c r="P763" s="348"/>
      <c r="Q763" s="348"/>
      <c r="R763" s="354"/>
      <c r="S763" s="354"/>
      <c r="T763" s="348"/>
      <c r="U763" s="354"/>
      <c r="V763" s="354"/>
      <c r="W763" s="523"/>
    </row>
    <row r="764" spans="3:23" ht="15">
      <c r="C764" s="287"/>
      <c r="D764" s="288"/>
      <c r="E764" s="348"/>
      <c r="F764" s="348"/>
      <c r="G764" s="348"/>
      <c r="H764" s="354"/>
      <c r="I764" s="281">
        <f>(IF($E893&lt;&gt;0,$I$2,IF($H893&lt;&gt;0,$I$2,"")))</f>
      </c>
      <c r="K764" s="348"/>
      <c r="L764" s="348"/>
      <c r="M764" s="354"/>
      <c r="N764" s="354"/>
      <c r="O764" s="354"/>
      <c r="P764" s="348"/>
      <c r="Q764" s="348"/>
      <c r="R764" s="354"/>
      <c r="S764" s="354"/>
      <c r="T764" s="348"/>
      <c r="U764" s="354"/>
      <c r="V764" s="354"/>
      <c r="W764" s="523"/>
    </row>
    <row r="765" spans="2:23" ht="15">
      <c r="B765" s="1169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65" s="1170"/>
      <c r="D765" s="1170"/>
      <c r="E765" s="348"/>
      <c r="F765" s="348"/>
      <c r="G765" s="348"/>
      <c r="H765" s="354"/>
      <c r="I765" s="281">
        <f>(IF($E893&lt;&gt;0,$I$2,IF($H893&lt;&gt;0,$I$2,"")))</f>
      </c>
      <c r="K765" s="348"/>
      <c r="L765" s="348"/>
      <c r="M765" s="354"/>
      <c r="N765" s="354"/>
      <c r="O765" s="354"/>
      <c r="P765" s="348"/>
      <c r="Q765" s="348"/>
      <c r="R765" s="354"/>
      <c r="S765" s="354"/>
      <c r="T765" s="348"/>
      <c r="U765" s="354"/>
      <c r="V765" s="354"/>
      <c r="W765" s="523"/>
    </row>
    <row r="766" spans="3:23" ht="15">
      <c r="C766" s="287"/>
      <c r="D766" s="288"/>
      <c r="E766" s="349" t="s">
        <v>1133</v>
      </c>
      <c r="F766" s="349" t="s">
        <v>987</v>
      </c>
      <c r="G766" s="348"/>
      <c r="H766" s="354"/>
      <c r="I766" s="281">
        <f>(IF($E893&lt;&gt;0,$I$2,IF($H893&lt;&gt;0,$I$2,"")))</f>
      </c>
      <c r="K766" s="348"/>
      <c r="L766" s="348"/>
      <c r="M766" s="354"/>
      <c r="N766" s="354"/>
      <c r="O766" s="354"/>
      <c r="P766" s="348"/>
      <c r="Q766" s="348"/>
      <c r="R766" s="354"/>
      <c r="S766" s="354"/>
      <c r="T766" s="348"/>
      <c r="U766" s="354"/>
      <c r="V766" s="354"/>
      <c r="W766" s="523"/>
    </row>
    <row r="767" spans="2:23" ht="15.75">
      <c r="B767" s="1171" t="str">
        <f>$B$9</f>
        <v>МИНИСТЕРСТВО НА ОКОЛНАТА СРЕДА И ВОДИТЕ</v>
      </c>
      <c r="C767" s="1170"/>
      <c r="D767" s="1170"/>
      <c r="E767" s="350">
        <f>$E$9</f>
        <v>41640</v>
      </c>
      <c r="F767" s="351">
        <f>$F$9</f>
        <v>42004</v>
      </c>
      <c r="G767" s="348"/>
      <c r="H767" s="354"/>
      <c r="I767" s="281">
        <f>(IF($E893&lt;&gt;0,$I$2,IF($H893&lt;&gt;0,$I$2,"")))</f>
      </c>
      <c r="K767" s="348"/>
      <c r="L767" s="348"/>
      <c r="M767" s="354"/>
      <c r="N767" s="354"/>
      <c r="O767" s="354"/>
      <c r="P767" s="348"/>
      <c r="Q767" s="348"/>
      <c r="R767" s="354"/>
      <c r="S767" s="354"/>
      <c r="T767" s="348"/>
      <c r="U767" s="354"/>
      <c r="V767" s="354"/>
      <c r="W767" s="523"/>
    </row>
    <row r="768" spans="2:23" ht="15">
      <c r="B768" s="291" t="str">
        <f>$B$10</f>
        <v>(наименование на разпоредителя с бюджет)</v>
      </c>
      <c r="E768" s="348"/>
      <c r="F768" s="352">
        <f>$F$10</f>
        <v>0</v>
      </c>
      <c r="G768" s="348"/>
      <c r="H768" s="354"/>
      <c r="I768" s="281">
        <f>(IF($E893&lt;&gt;0,$I$2,IF($H893&lt;&gt;0,$I$2,"")))</f>
      </c>
      <c r="K768" s="348"/>
      <c r="L768" s="348"/>
      <c r="M768" s="354"/>
      <c r="N768" s="354"/>
      <c r="O768" s="354"/>
      <c r="P768" s="348"/>
      <c r="Q768" s="348"/>
      <c r="R768" s="354"/>
      <c r="S768" s="354"/>
      <c r="T768" s="348"/>
      <c r="U768" s="354"/>
      <c r="V768" s="354"/>
      <c r="W768" s="523"/>
    </row>
    <row r="769" spans="2:23" ht="15.75" thickBot="1">
      <c r="B769" s="291"/>
      <c r="E769" s="353"/>
      <c r="F769" s="348"/>
      <c r="G769" s="348"/>
      <c r="H769" s="354"/>
      <c r="I769" s="281">
        <f>(IF($E893&lt;&gt;0,$I$2,IF($H893&lt;&gt;0,$I$2,"")))</f>
      </c>
      <c r="K769" s="348"/>
      <c r="L769" s="348"/>
      <c r="M769" s="354"/>
      <c r="N769" s="354"/>
      <c r="O769" s="354"/>
      <c r="P769" s="348"/>
      <c r="Q769" s="348"/>
      <c r="R769" s="354"/>
      <c r="S769" s="354"/>
      <c r="T769" s="348"/>
      <c r="U769" s="354"/>
      <c r="V769" s="354"/>
      <c r="W769" s="523"/>
    </row>
    <row r="770" spans="2:23" ht="17.25" thickBot="1" thickTop="1">
      <c r="B770" s="1171" t="str">
        <f>$B$12</f>
        <v>Министерство на околната среда и водите</v>
      </c>
      <c r="C770" s="1170"/>
      <c r="D770" s="1170"/>
      <c r="E770" s="348" t="s">
        <v>1135</v>
      </c>
      <c r="F770" s="355" t="str">
        <f>$F$12</f>
        <v>1900</v>
      </c>
      <c r="G770" s="348"/>
      <c r="H770" s="354"/>
      <c r="I770" s="281">
        <f>(IF($E893&lt;&gt;0,$I$2,IF($H893&lt;&gt;0,$I$2,"")))</f>
      </c>
      <c r="K770" s="348"/>
      <c r="L770" s="348"/>
      <c r="M770" s="354"/>
      <c r="N770" s="354"/>
      <c r="O770" s="354"/>
      <c r="P770" s="348"/>
      <c r="Q770" s="348"/>
      <c r="R770" s="354"/>
      <c r="S770" s="354"/>
      <c r="T770" s="348"/>
      <c r="U770" s="354"/>
      <c r="V770" s="354"/>
      <c r="W770" s="523"/>
    </row>
    <row r="771" spans="2:23" ht="16.5" thickBot="1" thickTop="1">
      <c r="B771" s="291" t="str">
        <f>$B$13</f>
        <v>(наименование на първостепенния разпоредител с бюджет)</v>
      </c>
      <c r="E771" s="353" t="s">
        <v>1137</v>
      </c>
      <c r="F771" s="348"/>
      <c r="G771" s="348"/>
      <c r="H771" s="354"/>
      <c r="I771" s="281">
        <f>(IF($E893&lt;&gt;0,$I$2,IF($H893&lt;&gt;0,$I$2,"")))</f>
      </c>
      <c r="K771" s="348"/>
      <c r="L771" s="348"/>
      <c r="M771" s="354"/>
      <c r="N771" s="354"/>
      <c r="O771" s="354"/>
      <c r="P771" s="348"/>
      <c r="Q771" s="348"/>
      <c r="R771" s="354"/>
      <c r="S771" s="354"/>
      <c r="T771" s="348"/>
      <c r="U771" s="354"/>
      <c r="V771" s="354"/>
      <c r="W771" s="523"/>
    </row>
    <row r="772" spans="2:23" ht="19.5" thickBot="1" thickTop="1">
      <c r="B772" s="291"/>
      <c r="D772" s="584" t="str">
        <f>$D$17</f>
        <v>Код на сметка :</v>
      </c>
      <c r="E772" s="355">
        <f>$E$17</f>
        <v>97</v>
      </c>
      <c r="F772" s="347"/>
      <c r="G772" s="347"/>
      <c r="H772" s="503"/>
      <c r="I772" s="281">
        <f>(IF($E893&lt;&gt;0,$I$2,IF($H893&lt;&gt;0,$I$2,"")))</f>
      </c>
      <c r="K772" s="348"/>
      <c r="L772" s="348"/>
      <c r="M772" s="354"/>
      <c r="N772" s="354"/>
      <c r="O772" s="354"/>
      <c r="P772" s="348"/>
      <c r="Q772" s="348"/>
      <c r="R772" s="354"/>
      <c r="S772" s="354"/>
      <c r="T772" s="348"/>
      <c r="U772" s="354"/>
      <c r="V772" s="354"/>
      <c r="W772" s="523"/>
    </row>
    <row r="773" spans="3:23" ht="17.25" thickBot="1" thickTop="1">
      <c r="C773" s="287"/>
      <c r="D773" s="288"/>
      <c r="E773" s="348"/>
      <c r="F773" s="353"/>
      <c r="G773" s="353"/>
      <c r="H773" s="357" t="s">
        <v>1138</v>
      </c>
      <c r="I773" s="281">
        <f>(IF($E893&lt;&gt;0,$I$2,IF($H893&lt;&gt;0,$I$2,"")))</f>
      </c>
      <c r="K773" s="356" t="s">
        <v>423</v>
      </c>
      <c r="L773" s="348"/>
      <c r="M773" s="354"/>
      <c r="N773" s="357" t="s">
        <v>1138</v>
      </c>
      <c r="O773" s="354"/>
      <c r="P773" s="356" t="s">
        <v>424</v>
      </c>
      <c r="Q773" s="348"/>
      <c r="R773" s="354"/>
      <c r="S773" s="357" t="s">
        <v>1138</v>
      </c>
      <c r="T773" s="348"/>
      <c r="U773" s="354"/>
      <c r="V773" s="357" t="s">
        <v>1138</v>
      </c>
      <c r="W773" s="523"/>
    </row>
    <row r="774" spans="2:23" ht="18.75" thickBot="1">
      <c r="B774" s="1048"/>
      <c r="C774" s="517"/>
      <c r="D774" s="1039" t="s">
        <v>1470</v>
      </c>
      <c r="E774" s="299" t="s">
        <v>1140</v>
      </c>
      <c r="F774" s="1155" t="s">
        <v>1141</v>
      </c>
      <c r="G774" s="1156"/>
      <c r="H774" s="1157"/>
      <c r="I774" s="281">
        <f>(IF($E893&lt;&gt;0,$I$2,IF($H893&lt;&gt;0,$I$2,"")))</f>
      </c>
      <c r="K774" s="1179" t="s">
        <v>1902</v>
      </c>
      <c r="L774" s="1179" t="s">
        <v>1903</v>
      </c>
      <c r="M774" s="1177" t="s">
        <v>1904</v>
      </c>
      <c r="N774" s="1177" t="s">
        <v>425</v>
      </c>
      <c r="O774" s="282"/>
      <c r="P774" s="1177" t="s">
        <v>1905</v>
      </c>
      <c r="Q774" s="1177" t="s">
        <v>1906</v>
      </c>
      <c r="R774" s="1177" t="s">
        <v>1937</v>
      </c>
      <c r="S774" s="1177" t="s">
        <v>426</v>
      </c>
      <c r="T774" s="535" t="s">
        <v>427</v>
      </c>
      <c r="U774" s="536"/>
      <c r="V774" s="537"/>
      <c r="W774" s="365"/>
    </row>
    <row r="775" spans="2:23" ht="55.5" customHeight="1" thickBot="1">
      <c r="B775" s="242" t="s">
        <v>1046</v>
      </c>
      <c r="C775" s="243" t="s">
        <v>1142</v>
      </c>
      <c r="D775" s="1049" t="s">
        <v>1471</v>
      </c>
      <c r="E775" s="303">
        <v>2014</v>
      </c>
      <c r="F775" s="518" t="s">
        <v>1464</v>
      </c>
      <c r="G775" s="518" t="s">
        <v>1463</v>
      </c>
      <c r="H775" s="517" t="s">
        <v>1462</v>
      </c>
      <c r="I775" s="281">
        <f>(IF($E893&lt;&gt;0,$I$2,IF($H893&lt;&gt;0,$I$2,"")))</f>
      </c>
      <c r="K775" s="1224"/>
      <c r="L775" s="1225"/>
      <c r="M775" s="1224"/>
      <c r="N775" s="1225"/>
      <c r="O775" s="282"/>
      <c r="P775" s="1221"/>
      <c r="Q775" s="1221"/>
      <c r="R775" s="1221"/>
      <c r="S775" s="1221"/>
      <c r="T775" s="538">
        <v>2014</v>
      </c>
      <c r="U775" s="538">
        <v>2015</v>
      </c>
      <c r="V775" s="538" t="s">
        <v>868</v>
      </c>
      <c r="W775" s="541" t="s">
        <v>428</v>
      </c>
    </row>
    <row r="776" spans="2:23" ht="69" customHeight="1" thickBot="1">
      <c r="B776" s="1040"/>
      <c r="C776" s="517"/>
      <c r="D776" s="370" t="s">
        <v>712</v>
      </c>
      <c r="E776" s="371" t="s">
        <v>429</v>
      </c>
      <c r="F776" s="371" t="s">
        <v>430</v>
      </c>
      <c r="G776" s="371" t="s">
        <v>1479</v>
      </c>
      <c r="H776" s="873" t="s">
        <v>1480</v>
      </c>
      <c r="I776" s="281">
        <f>(IF($E893&lt;&gt;0,$I$2,IF($H893&lt;&gt;0,$I$2,"")))</f>
      </c>
      <c r="K776" s="372" t="s">
        <v>431</v>
      </c>
      <c r="L776" s="372" t="s">
        <v>432</v>
      </c>
      <c r="M776" s="373" t="s">
        <v>433</v>
      </c>
      <c r="N776" s="373" t="s">
        <v>434</v>
      </c>
      <c r="O776" s="282"/>
      <c r="P776" s="1038" t="s">
        <v>435</v>
      </c>
      <c r="Q776" s="1038" t="s">
        <v>436</v>
      </c>
      <c r="R776" s="1038" t="s">
        <v>437</v>
      </c>
      <c r="S776" s="1038" t="s">
        <v>438</v>
      </c>
      <c r="T776" s="1038" t="s">
        <v>1430</v>
      </c>
      <c r="U776" s="1038" t="s">
        <v>1431</v>
      </c>
      <c r="V776" s="1038" t="s">
        <v>1432</v>
      </c>
      <c r="W776" s="542" t="s">
        <v>1433</v>
      </c>
    </row>
    <row r="777" spans="2:23" ht="108.75" thickBot="1">
      <c r="B777" s="299"/>
      <c r="C777" s="1051" t="e">
        <f>VLOOKUP(D777,OP_LIST2,2,FALSE)</f>
        <v>#N/A</v>
      </c>
      <c r="D777" s="1052" t="s">
        <v>318</v>
      </c>
      <c r="E777" s="543"/>
      <c r="F777" s="485"/>
      <c r="G777" s="485"/>
      <c r="H777" s="378"/>
      <c r="I777" s="281">
        <f>(IF($E893&lt;&gt;0,$I$2,IF($H893&lt;&gt;0,$I$2,"")))</f>
      </c>
      <c r="K777" s="544" t="s">
        <v>1434</v>
      </c>
      <c r="L777" s="544" t="s">
        <v>1434</v>
      </c>
      <c r="M777" s="544" t="s">
        <v>1435</v>
      </c>
      <c r="N777" s="544" t="s">
        <v>1436</v>
      </c>
      <c r="O777" s="282"/>
      <c r="P777" s="544" t="s">
        <v>1434</v>
      </c>
      <c r="Q777" s="544" t="s">
        <v>1434</v>
      </c>
      <c r="R777" s="544" t="s">
        <v>1472</v>
      </c>
      <c r="S777" s="544" t="s">
        <v>1438</v>
      </c>
      <c r="T777" s="544" t="s">
        <v>1434</v>
      </c>
      <c r="U777" s="544" t="s">
        <v>1434</v>
      </c>
      <c r="V777" s="544" t="s">
        <v>1434</v>
      </c>
      <c r="W777" s="381" t="s">
        <v>1439</v>
      </c>
    </row>
    <row r="778" spans="2:23" ht="18.75" thickBot="1">
      <c r="B778" s="1048"/>
      <c r="C778" s="1053">
        <f>VLOOKUP(D779,EBK_DEIN2,2,FALSE)</f>
        <v>0</v>
      </c>
      <c r="D778" s="1039" t="s">
        <v>1916</v>
      </c>
      <c r="E778" s="485"/>
      <c r="F778" s="485"/>
      <c r="G778" s="485"/>
      <c r="H778" s="378"/>
      <c r="I778" s="281">
        <f>(IF($E893&lt;&gt;0,$I$2,IF($H893&lt;&gt;0,$I$2,"")))</f>
      </c>
      <c r="K778" s="545"/>
      <c r="L778" s="545"/>
      <c r="M778" s="428"/>
      <c r="N778" s="546"/>
      <c r="O778" s="282"/>
      <c r="P778" s="545"/>
      <c r="Q778" s="545"/>
      <c r="R778" s="428"/>
      <c r="S778" s="546"/>
      <c r="T778" s="545"/>
      <c r="U778" s="428"/>
      <c r="V778" s="546"/>
      <c r="W778" s="547"/>
    </row>
    <row r="779" spans="2:23" ht="18">
      <c r="B779" s="548"/>
      <c r="C779" s="302"/>
      <c r="D779" s="926" t="s">
        <v>73</v>
      </c>
      <c r="E779" s="485"/>
      <c r="F779" s="485"/>
      <c r="G779" s="485"/>
      <c r="H779" s="378"/>
      <c r="I779" s="281">
        <f>(IF($E893&lt;&gt;0,$I$2,IF($H893&lt;&gt;0,$I$2,"")))</f>
      </c>
      <c r="K779" s="545"/>
      <c r="L779" s="545"/>
      <c r="M779" s="428"/>
      <c r="N779" s="549">
        <f>SUMIF(N782:N783,"&lt;0")+SUMIF(N785:N789,"&lt;0")+SUMIF(N791:N796,"&lt;0")+SUMIF(N798:N814,"&lt;0")+SUMIF(N820:N824,"&lt;0")+SUMIF(N826:N831,"&lt;0")+SUMIF(N833:N838,"&lt;0")+SUMIF(N846:N847,"&lt;0")+SUMIF(N850:N855,"&lt;0")+SUMIF(N857:N862,"&lt;0")+SUMIF(N866,"&lt;0")+SUMIF(N868:N874,"&lt;0")+SUMIF(N876:N878,"&lt;0")+SUMIF(N880:N883,"&lt;0")+SUMIF(N885:N886,"&lt;0")+SUMIF(N889,"&lt;0")</f>
        <v>0</v>
      </c>
      <c r="O779" s="282"/>
      <c r="P779" s="545"/>
      <c r="Q779" s="545"/>
      <c r="R779" s="428"/>
      <c r="S779" s="549">
        <f>SUMIF(S782:S783,"&lt;0")+SUMIF(S785:S789,"&lt;0")+SUMIF(S791:S796,"&lt;0")+SUMIF(S798:S814,"&lt;0")+SUMIF(S820:S824,"&lt;0")+SUMIF(S826:S831,"&lt;0")+SUMIF(S833:S838,"&lt;0")+SUMIF(S846:S847,"&lt;0")+SUMIF(S850:S855,"&lt;0")+SUMIF(S857:S862,"&lt;0")+SUMIF(S866,"&lt;0")+SUMIF(S868:S874,"&lt;0")+SUMIF(S876:S878,"&lt;0")+SUMIF(S880:S883,"&lt;0")+SUMIF(S885:S886,"&lt;0")+SUMIF(S889,"&lt;0")</f>
        <v>0</v>
      </c>
      <c r="T779" s="545"/>
      <c r="U779" s="428"/>
      <c r="V779" s="546"/>
      <c r="W779" s="383"/>
    </row>
    <row r="780" spans="2:23" ht="18.75" thickBot="1">
      <c r="B780" s="454"/>
      <c r="C780" s="302"/>
      <c r="D780" s="366" t="s">
        <v>1473</v>
      </c>
      <c r="E780" s="485"/>
      <c r="F780" s="485"/>
      <c r="G780" s="485"/>
      <c r="H780" s="378"/>
      <c r="I780" s="281">
        <f>(IF($E893&lt;&gt;0,$I$2,IF($H893&lt;&gt;0,$I$2,"")))</f>
      </c>
      <c r="K780" s="545"/>
      <c r="L780" s="545"/>
      <c r="M780" s="428"/>
      <c r="N780" s="546"/>
      <c r="O780" s="282"/>
      <c r="P780" s="545"/>
      <c r="Q780" s="545"/>
      <c r="R780" s="428"/>
      <c r="S780" s="546"/>
      <c r="T780" s="545"/>
      <c r="U780" s="428"/>
      <c r="V780" s="546"/>
      <c r="W780" s="385"/>
    </row>
    <row r="781" spans="2:23" ht="18.75" thickBot="1">
      <c r="B781" s="205">
        <v>100</v>
      </c>
      <c r="C781" s="1174" t="s">
        <v>714</v>
      </c>
      <c r="D781" s="1175"/>
      <c r="E781" s="625">
        <f>SUM(E782:E783)</f>
        <v>0</v>
      </c>
      <c r="F781" s="643">
        <f>SUM(F782:F783)</f>
        <v>0</v>
      </c>
      <c r="G781" s="550">
        <f>SUM(G782:G783)</f>
        <v>0</v>
      </c>
      <c r="H781" s="550">
        <f>SUM(H782:H783)</f>
        <v>0</v>
      </c>
      <c r="I781" s="308">
        <f>(IF($E781&lt;&gt;0,$I$2,IF($H781&lt;&gt;0,$I$2,"")))</f>
      </c>
      <c r="J781" s="309"/>
      <c r="K781" s="386">
        <f>SUM(K782:K783)</f>
        <v>0</v>
      </c>
      <c r="L781" s="387">
        <f>SUM(L782:L783)</f>
        <v>0</v>
      </c>
      <c r="M781" s="551">
        <f>SUM(M782:M783)</f>
        <v>0</v>
      </c>
      <c r="N781" s="552">
        <f>SUM(N782:N783)</f>
        <v>0</v>
      </c>
      <c r="O781" s="309"/>
      <c r="P781" s="388"/>
      <c r="Q781" s="553"/>
      <c r="R781" s="554"/>
      <c r="S781" s="553"/>
      <c r="T781" s="553"/>
      <c r="U781" s="553"/>
      <c r="V781" s="555"/>
      <c r="W781" s="389">
        <f>S781-T781-U781-V781</f>
        <v>0</v>
      </c>
    </row>
    <row r="782" spans="2:23" ht="18.75" thickBot="1">
      <c r="B782" s="182"/>
      <c r="C782" s="186">
        <v>101</v>
      </c>
      <c r="D782" s="179" t="s">
        <v>715</v>
      </c>
      <c r="E782" s="593"/>
      <c r="F782" s="596"/>
      <c r="G782" s="310"/>
      <c r="H782" s="826">
        <f>F782+G782</f>
        <v>0</v>
      </c>
      <c r="I782" s="308">
        <f aca="true" t="shared" si="140" ref="I782:I845">(IF($E782&lt;&gt;0,$I$2,IF($H782&lt;&gt;0,$I$2,"")))</f>
      </c>
      <c r="J782" s="309"/>
      <c r="K782" s="556"/>
      <c r="L782" s="319"/>
      <c r="M782" s="391">
        <f>H782</f>
        <v>0</v>
      </c>
      <c r="N782" s="557">
        <f>K782+L782-M782</f>
        <v>0</v>
      </c>
      <c r="O782" s="309"/>
      <c r="P782" s="392"/>
      <c r="Q782" s="397"/>
      <c r="R782" s="397"/>
      <c r="S782" s="397"/>
      <c r="T782" s="397"/>
      <c r="U782" s="397"/>
      <c r="V782" s="558"/>
      <c r="W782" s="389">
        <f aca="true" t="shared" si="141" ref="W782:W845">S782-T782-U782-V782</f>
        <v>0</v>
      </c>
    </row>
    <row r="783" spans="1:23" ht="36" customHeight="1" thickBot="1">
      <c r="A783" s="287"/>
      <c r="B783" s="182"/>
      <c r="C783" s="178">
        <v>102</v>
      </c>
      <c r="D783" s="180" t="s">
        <v>716</v>
      </c>
      <c r="E783" s="593"/>
      <c r="F783" s="596"/>
      <c r="G783" s="310"/>
      <c r="H783" s="826">
        <f>F783+G783</f>
        <v>0</v>
      </c>
      <c r="I783" s="308">
        <f t="shared" si="140"/>
      </c>
      <c r="J783" s="309"/>
      <c r="K783" s="556"/>
      <c r="L783" s="319"/>
      <c r="M783" s="391">
        <f>H783</f>
        <v>0</v>
      </c>
      <c r="N783" s="557">
        <f aca="true" t="shared" si="142" ref="N783:N824">K783+L783-M783</f>
        <v>0</v>
      </c>
      <c r="O783" s="309"/>
      <c r="P783" s="392"/>
      <c r="Q783" s="397"/>
      <c r="R783" s="397"/>
      <c r="S783" s="397"/>
      <c r="T783" s="397"/>
      <c r="U783" s="397"/>
      <c r="V783" s="558"/>
      <c r="W783" s="389">
        <f t="shared" si="141"/>
        <v>0</v>
      </c>
    </row>
    <row r="784" spans="1:23" ht="18.75" thickBot="1">
      <c r="A784" s="287"/>
      <c r="B784" s="181">
        <v>200</v>
      </c>
      <c r="C784" s="1176" t="s">
        <v>717</v>
      </c>
      <c r="D784" s="1176"/>
      <c r="E784" s="597">
        <f>SUM(E785:E789)</f>
        <v>0</v>
      </c>
      <c r="F784" s="393">
        <f>SUM(F785:F789)</f>
        <v>0</v>
      </c>
      <c r="G784" s="317">
        <f>SUM(G785:G789)</f>
        <v>0</v>
      </c>
      <c r="H784" s="317">
        <f>SUM(H785:H789)</f>
        <v>0</v>
      </c>
      <c r="I784" s="308">
        <f t="shared" si="140"/>
      </c>
      <c r="J784" s="309"/>
      <c r="K784" s="394">
        <f>SUM(K785:K789)</f>
        <v>0</v>
      </c>
      <c r="L784" s="395">
        <f>SUM(L785:L789)</f>
        <v>0</v>
      </c>
      <c r="M784" s="559">
        <f>SUM(M785:M789)</f>
        <v>0</v>
      </c>
      <c r="N784" s="560">
        <f>SUM(N785:N789)</f>
        <v>0</v>
      </c>
      <c r="O784" s="309"/>
      <c r="P784" s="396"/>
      <c r="Q784" s="407"/>
      <c r="R784" s="407"/>
      <c r="S784" s="407"/>
      <c r="T784" s="407"/>
      <c r="U784" s="407"/>
      <c r="V784" s="561"/>
      <c r="W784" s="389">
        <f t="shared" si="141"/>
        <v>0</v>
      </c>
    </row>
    <row r="785" spans="1:23" ht="18.75" thickBot="1">
      <c r="A785" s="287"/>
      <c r="B785" s="185"/>
      <c r="C785" s="186">
        <v>201</v>
      </c>
      <c r="D785" s="179" t="s">
        <v>718</v>
      </c>
      <c r="E785" s="593"/>
      <c r="F785" s="596"/>
      <c r="G785" s="310"/>
      <c r="H785" s="826">
        <f>F785+G785</f>
        <v>0</v>
      </c>
      <c r="I785" s="308">
        <f t="shared" si="140"/>
      </c>
      <c r="J785" s="309"/>
      <c r="K785" s="556"/>
      <c r="L785" s="319"/>
      <c r="M785" s="391">
        <f>H785</f>
        <v>0</v>
      </c>
      <c r="N785" s="557">
        <f t="shared" si="142"/>
        <v>0</v>
      </c>
      <c r="O785" s="309"/>
      <c r="P785" s="392"/>
      <c r="Q785" s="397"/>
      <c r="R785" s="397"/>
      <c r="S785" s="397"/>
      <c r="T785" s="397"/>
      <c r="U785" s="397"/>
      <c r="V785" s="558"/>
      <c r="W785" s="389">
        <f t="shared" si="141"/>
        <v>0</v>
      </c>
    </row>
    <row r="786" spans="1:23" ht="18.75" thickBot="1">
      <c r="A786" s="287"/>
      <c r="B786" s="177"/>
      <c r="C786" s="178">
        <v>202</v>
      </c>
      <c r="D786" s="187" t="s">
        <v>719</v>
      </c>
      <c r="E786" s="593"/>
      <c r="F786" s="596"/>
      <c r="G786" s="310"/>
      <c r="H786" s="826">
        <f>F786+G786</f>
        <v>0</v>
      </c>
      <c r="I786" s="308">
        <f t="shared" si="140"/>
      </c>
      <c r="J786" s="309"/>
      <c r="K786" s="556"/>
      <c r="L786" s="319"/>
      <c r="M786" s="391">
        <f>H786</f>
        <v>0</v>
      </c>
      <c r="N786" s="557">
        <f t="shared" si="142"/>
        <v>0</v>
      </c>
      <c r="O786" s="309"/>
      <c r="P786" s="392"/>
      <c r="Q786" s="397"/>
      <c r="R786" s="397"/>
      <c r="S786" s="397"/>
      <c r="T786" s="397"/>
      <c r="U786" s="397"/>
      <c r="V786" s="558"/>
      <c r="W786" s="389">
        <f t="shared" si="141"/>
        <v>0</v>
      </c>
    </row>
    <row r="787" spans="1:23" ht="32.25" thickBot="1">
      <c r="A787" s="287"/>
      <c r="B787" s="195"/>
      <c r="C787" s="178">
        <v>205</v>
      </c>
      <c r="D787" s="187" t="s">
        <v>1297</v>
      </c>
      <c r="E787" s="593"/>
      <c r="F787" s="596"/>
      <c r="G787" s="310"/>
      <c r="H787" s="826">
        <f>F787+G787</f>
        <v>0</v>
      </c>
      <c r="I787" s="308">
        <f t="shared" si="140"/>
      </c>
      <c r="J787" s="309"/>
      <c r="K787" s="556"/>
      <c r="L787" s="319"/>
      <c r="M787" s="391">
        <f>H787</f>
        <v>0</v>
      </c>
      <c r="N787" s="557">
        <f t="shared" si="142"/>
        <v>0</v>
      </c>
      <c r="O787" s="309"/>
      <c r="P787" s="392"/>
      <c r="Q787" s="397"/>
      <c r="R787" s="397"/>
      <c r="S787" s="397"/>
      <c r="T787" s="397"/>
      <c r="U787" s="397"/>
      <c r="V787" s="558"/>
      <c r="W787" s="389">
        <f t="shared" si="141"/>
        <v>0</v>
      </c>
    </row>
    <row r="788" spans="1:23" ht="18.75" thickBot="1">
      <c r="A788" s="287"/>
      <c r="B788" s="195"/>
      <c r="C788" s="178">
        <v>208</v>
      </c>
      <c r="D788" s="206" t="s">
        <v>1298</v>
      </c>
      <c r="E788" s="593"/>
      <c r="F788" s="596"/>
      <c r="G788" s="310"/>
      <c r="H788" s="826">
        <f>F788+G788</f>
        <v>0</v>
      </c>
      <c r="I788" s="308">
        <f t="shared" si="140"/>
      </c>
      <c r="J788" s="309"/>
      <c r="K788" s="556"/>
      <c r="L788" s="319"/>
      <c r="M788" s="391">
        <f>H788</f>
        <v>0</v>
      </c>
      <c r="N788" s="557">
        <f t="shared" si="142"/>
        <v>0</v>
      </c>
      <c r="O788" s="309"/>
      <c r="P788" s="392"/>
      <c r="Q788" s="397"/>
      <c r="R788" s="397"/>
      <c r="S788" s="397"/>
      <c r="T788" s="397"/>
      <c r="U788" s="397"/>
      <c r="V788" s="558"/>
      <c r="W788" s="389">
        <f t="shared" si="141"/>
        <v>0</v>
      </c>
    </row>
    <row r="789" spans="1:23" ht="18.75" thickBot="1">
      <c r="A789" s="287"/>
      <c r="B789" s="185"/>
      <c r="C789" s="184">
        <v>209</v>
      </c>
      <c r="D789" s="190" t="s">
        <v>1299</v>
      </c>
      <c r="E789" s="593"/>
      <c r="F789" s="596"/>
      <c r="G789" s="310"/>
      <c r="H789" s="826">
        <f>F789+G789</f>
        <v>0</v>
      </c>
      <c r="I789" s="308">
        <f t="shared" si="140"/>
      </c>
      <c r="J789" s="309"/>
      <c r="K789" s="556"/>
      <c r="L789" s="319"/>
      <c r="M789" s="391">
        <f>H789</f>
        <v>0</v>
      </c>
      <c r="N789" s="557">
        <f t="shared" si="142"/>
        <v>0</v>
      </c>
      <c r="O789" s="309"/>
      <c r="P789" s="392"/>
      <c r="Q789" s="397"/>
      <c r="R789" s="397"/>
      <c r="S789" s="397"/>
      <c r="T789" s="397"/>
      <c r="U789" s="397"/>
      <c r="V789" s="558"/>
      <c r="W789" s="389">
        <f t="shared" si="141"/>
        <v>0</v>
      </c>
    </row>
    <row r="790" spans="1:23" ht="18.75" thickBot="1">
      <c r="A790" s="287"/>
      <c r="B790" s="181">
        <v>500</v>
      </c>
      <c r="C790" s="1161" t="s">
        <v>1300</v>
      </c>
      <c r="D790" s="1161"/>
      <c r="E790" s="597">
        <f>SUM(E791:E795)</f>
        <v>0</v>
      </c>
      <c r="F790" s="393">
        <f>SUM(F791:F795)</f>
        <v>0</v>
      </c>
      <c r="G790" s="317">
        <f>SUM(G791:G795)</f>
        <v>0</v>
      </c>
      <c r="H790" s="317">
        <f>SUM(H791:H795)</f>
        <v>0</v>
      </c>
      <c r="I790" s="308">
        <f t="shared" si="140"/>
      </c>
      <c r="J790" s="309"/>
      <c r="K790" s="394">
        <f>SUM(K791:K795)</f>
        <v>0</v>
      </c>
      <c r="L790" s="395">
        <f>SUM(L791:L795)</f>
        <v>0</v>
      </c>
      <c r="M790" s="559">
        <f>SUM(M791:M795)</f>
        <v>0</v>
      </c>
      <c r="N790" s="560">
        <f>SUM(N791:N795)</f>
        <v>0</v>
      </c>
      <c r="O790" s="309"/>
      <c r="P790" s="396"/>
      <c r="Q790" s="407"/>
      <c r="R790" s="397"/>
      <c r="S790" s="407"/>
      <c r="T790" s="407"/>
      <c r="U790" s="407"/>
      <c r="V790" s="561"/>
      <c r="W790" s="389">
        <f t="shared" si="141"/>
        <v>0</v>
      </c>
    </row>
    <row r="791" spans="1:23" ht="32.25" thickBot="1">
      <c r="A791" s="287"/>
      <c r="B791" s="185"/>
      <c r="C791" s="207">
        <v>551</v>
      </c>
      <c r="D791" s="610" t="s">
        <v>1301</v>
      </c>
      <c r="E791" s="593"/>
      <c r="F791" s="596"/>
      <c r="G791" s="310"/>
      <c r="H791" s="826">
        <f aca="true" t="shared" si="143" ref="H791:H796">F791+G791</f>
        <v>0</v>
      </c>
      <c r="I791" s="308">
        <f t="shared" si="140"/>
      </c>
      <c r="J791" s="309"/>
      <c r="K791" s="556"/>
      <c r="L791" s="319"/>
      <c r="M791" s="391">
        <f aca="true" t="shared" si="144" ref="M791:M796">H791</f>
        <v>0</v>
      </c>
      <c r="N791" s="557">
        <f t="shared" si="142"/>
        <v>0</v>
      </c>
      <c r="O791" s="309"/>
      <c r="P791" s="392"/>
      <c r="Q791" s="397"/>
      <c r="R791" s="397"/>
      <c r="S791" s="397"/>
      <c r="T791" s="397"/>
      <c r="U791" s="397"/>
      <c r="V791" s="558"/>
      <c r="W791" s="389">
        <f t="shared" si="141"/>
        <v>0</v>
      </c>
    </row>
    <row r="792" spans="1:23" ht="18.75" thickBot="1">
      <c r="A792" s="328">
        <v>5</v>
      </c>
      <c r="B792" s="185"/>
      <c r="C792" s="208">
        <f>C791+1</f>
        <v>552</v>
      </c>
      <c r="D792" s="611" t="s">
        <v>1302</v>
      </c>
      <c r="E792" s="593"/>
      <c r="F792" s="596"/>
      <c r="G792" s="310"/>
      <c r="H792" s="826">
        <f t="shared" si="143"/>
        <v>0</v>
      </c>
      <c r="I792" s="308">
        <f t="shared" si="140"/>
      </c>
      <c r="J792" s="309"/>
      <c r="K792" s="556"/>
      <c r="L792" s="319"/>
      <c r="M792" s="391">
        <f t="shared" si="144"/>
        <v>0</v>
      </c>
      <c r="N792" s="557">
        <f t="shared" si="142"/>
        <v>0</v>
      </c>
      <c r="O792" s="309"/>
      <c r="P792" s="392"/>
      <c r="Q792" s="397"/>
      <c r="R792" s="397"/>
      <c r="S792" s="397"/>
      <c r="T792" s="397"/>
      <c r="U792" s="397"/>
      <c r="V792" s="558"/>
      <c r="W792" s="389">
        <f t="shared" si="141"/>
        <v>0</v>
      </c>
    </row>
    <row r="793" spans="1:23" ht="18.75" thickBot="1">
      <c r="A793" s="329">
        <v>10</v>
      </c>
      <c r="B793" s="185"/>
      <c r="C793" s="208">
        <v>560</v>
      </c>
      <c r="D793" s="612" t="s">
        <v>1303</v>
      </c>
      <c r="E793" s="593"/>
      <c r="F793" s="596"/>
      <c r="G793" s="310"/>
      <c r="H793" s="826">
        <f t="shared" si="143"/>
        <v>0</v>
      </c>
      <c r="I793" s="308">
        <f t="shared" si="140"/>
      </c>
      <c r="J793" s="309"/>
      <c r="K793" s="556"/>
      <c r="L793" s="319"/>
      <c r="M793" s="391">
        <f t="shared" si="144"/>
        <v>0</v>
      </c>
      <c r="N793" s="557">
        <f t="shared" si="142"/>
        <v>0</v>
      </c>
      <c r="O793" s="309"/>
      <c r="P793" s="392"/>
      <c r="Q793" s="397"/>
      <c r="R793" s="397"/>
      <c r="S793" s="397"/>
      <c r="T793" s="397"/>
      <c r="U793" s="397"/>
      <c r="V793" s="558"/>
      <c r="W793" s="389">
        <f t="shared" si="141"/>
        <v>0</v>
      </c>
    </row>
    <row r="794" spans="1:23" ht="18.75" thickBot="1">
      <c r="A794" s="329">
        <v>15</v>
      </c>
      <c r="B794" s="185"/>
      <c r="C794" s="208">
        <v>580</v>
      </c>
      <c r="D794" s="611" t="s">
        <v>1304</v>
      </c>
      <c r="E794" s="593"/>
      <c r="F794" s="596"/>
      <c r="G794" s="310"/>
      <c r="H794" s="826">
        <f t="shared" si="143"/>
        <v>0</v>
      </c>
      <c r="I794" s="308">
        <f t="shared" si="140"/>
      </c>
      <c r="J794" s="309"/>
      <c r="K794" s="556"/>
      <c r="L794" s="319"/>
      <c r="M794" s="391">
        <f t="shared" si="144"/>
        <v>0</v>
      </c>
      <c r="N794" s="557">
        <f t="shared" si="142"/>
        <v>0</v>
      </c>
      <c r="O794" s="309"/>
      <c r="P794" s="392"/>
      <c r="Q794" s="397"/>
      <c r="R794" s="397"/>
      <c r="S794" s="397"/>
      <c r="T794" s="397"/>
      <c r="U794" s="397"/>
      <c r="V794" s="558"/>
      <c r="W794" s="389">
        <f t="shared" si="141"/>
        <v>0</v>
      </c>
    </row>
    <row r="795" spans="1:23" ht="32.25" thickBot="1">
      <c r="A795" s="328">
        <v>35</v>
      </c>
      <c r="B795" s="185"/>
      <c r="C795" s="209">
        <v>590</v>
      </c>
      <c r="D795" s="613" t="s">
        <v>1305</v>
      </c>
      <c r="E795" s="593"/>
      <c r="F795" s="596"/>
      <c r="G795" s="310"/>
      <c r="H795" s="826">
        <f t="shared" si="143"/>
        <v>0</v>
      </c>
      <c r="I795" s="308">
        <f t="shared" si="140"/>
      </c>
      <c r="J795" s="309"/>
      <c r="K795" s="556"/>
      <c r="L795" s="319"/>
      <c r="M795" s="391">
        <f t="shared" si="144"/>
        <v>0</v>
      </c>
      <c r="N795" s="557">
        <f t="shared" si="142"/>
        <v>0</v>
      </c>
      <c r="O795" s="309"/>
      <c r="P795" s="392"/>
      <c r="Q795" s="397"/>
      <c r="R795" s="397"/>
      <c r="S795" s="397"/>
      <c r="T795" s="397"/>
      <c r="U795" s="397"/>
      <c r="V795" s="558"/>
      <c r="W795" s="389">
        <f t="shared" si="141"/>
        <v>0</v>
      </c>
    </row>
    <row r="796" spans="1:23" ht="18.75" thickBot="1">
      <c r="A796" s="329">
        <v>40</v>
      </c>
      <c r="B796" s="181">
        <v>800</v>
      </c>
      <c r="C796" s="1161" t="s">
        <v>1474</v>
      </c>
      <c r="D796" s="1161"/>
      <c r="E796" s="597"/>
      <c r="F796" s="602"/>
      <c r="G796" s="324"/>
      <c r="H796" s="826">
        <f t="shared" si="143"/>
        <v>0</v>
      </c>
      <c r="I796" s="308">
        <f t="shared" si="140"/>
      </c>
      <c r="J796" s="309"/>
      <c r="K796" s="563"/>
      <c r="L796" s="321"/>
      <c r="M796" s="391">
        <f t="shared" si="144"/>
        <v>0</v>
      </c>
      <c r="N796" s="557">
        <f t="shared" si="142"/>
        <v>0</v>
      </c>
      <c r="O796" s="309"/>
      <c r="P796" s="396"/>
      <c r="Q796" s="407"/>
      <c r="R796" s="397"/>
      <c r="S796" s="397"/>
      <c r="T796" s="407"/>
      <c r="U796" s="397"/>
      <c r="V796" s="558"/>
      <c r="W796" s="389">
        <f t="shared" si="141"/>
        <v>0</v>
      </c>
    </row>
    <row r="797" spans="1:23" ht="18.75" thickBot="1">
      <c r="A797" s="329">
        <v>45</v>
      </c>
      <c r="B797" s="181">
        <v>1000</v>
      </c>
      <c r="C797" s="1187" t="s">
        <v>1307</v>
      </c>
      <c r="D797" s="1187"/>
      <c r="E797" s="597">
        <f>SUM(E798:E814)</f>
        <v>0</v>
      </c>
      <c r="F797" s="393">
        <f>SUM(F798:F814)</f>
        <v>0</v>
      </c>
      <c r="G797" s="317">
        <f>SUM(G798:G814)</f>
        <v>0</v>
      </c>
      <c r="H797" s="317">
        <f>SUM(H798:H814)</f>
        <v>0</v>
      </c>
      <c r="I797" s="308">
        <f t="shared" si="140"/>
      </c>
      <c r="J797" s="309"/>
      <c r="K797" s="394">
        <f>SUM(K798:K814)</f>
        <v>0</v>
      </c>
      <c r="L797" s="395">
        <f>SUM(L798:L814)</f>
        <v>0</v>
      </c>
      <c r="M797" s="559">
        <f>SUM(M798:M814)</f>
        <v>0</v>
      </c>
      <c r="N797" s="560">
        <f>SUM(N798:N814)</f>
        <v>0</v>
      </c>
      <c r="O797" s="309"/>
      <c r="P797" s="394">
        <f aca="true" t="shared" si="145" ref="P797:V797">SUM(P798:P814)</f>
        <v>0</v>
      </c>
      <c r="Q797" s="395">
        <f t="shared" si="145"/>
        <v>0</v>
      </c>
      <c r="R797" s="395">
        <f t="shared" si="145"/>
        <v>0</v>
      </c>
      <c r="S797" s="395">
        <f t="shared" si="145"/>
        <v>0</v>
      </c>
      <c r="T797" s="395">
        <f t="shared" si="145"/>
        <v>0</v>
      </c>
      <c r="U797" s="395">
        <f t="shared" si="145"/>
        <v>0</v>
      </c>
      <c r="V797" s="560">
        <f t="shared" si="145"/>
        <v>0</v>
      </c>
      <c r="W797" s="389">
        <f t="shared" si="141"/>
        <v>0</v>
      </c>
    </row>
    <row r="798" spans="1:23" ht="18.75" thickBot="1">
      <c r="A798" s="329">
        <v>50</v>
      </c>
      <c r="B798" s="177"/>
      <c r="C798" s="186">
        <v>1011</v>
      </c>
      <c r="D798" s="210" t="s">
        <v>1308</v>
      </c>
      <c r="E798" s="593"/>
      <c r="F798" s="596"/>
      <c r="G798" s="310"/>
      <c r="H798" s="826">
        <f aca="true" t="shared" si="146" ref="H798:H814">F798+G798</f>
        <v>0</v>
      </c>
      <c r="I798" s="308">
        <f t="shared" si="140"/>
      </c>
      <c r="J798" s="309"/>
      <c r="K798" s="556"/>
      <c r="L798" s="319"/>
      <c r="M798" s="391">
        <f aca="true" t="shared" si="147" ref="M798:M814">H798</f>
        <v>0</v>
      </c>
      <c r="N798" s="557">
        <f t="shared" si="142"/>
        <v>0</v>
      </c>
      <c r="O798" s="309"/>
      <c r="P798" s="556"/>
      <c r="Q798" s="319"/>
      <c r="R798" s="564">
        <f aca="true" t="shared" si="148" ref="R798:R805">+IF(+(K798+L798)&gt;=H798,+L798,+(+H798-K798))</f>
        <v>0</v>
      </c>
      <c r="S798" s="391">
        <f>P798+Q798-R798</f>
        <v>0</v>
      </c>
      <c r="T798" s="319"/>
      <c r="U798" s="319"/>
      <c r="V798" s="320"/>
      <c r="W798" s="389">
        <f t="shared" si="141"/>
        <v>0</v>
      </c>
    </row>
    <row r="799" spans="1:23" ht="18.75" thickBot="1">
      <c r="A799" s="329">
        <v>55</v>
      </c>
      <c r="B799" s="177"/>
      <c r="C799" s="178">
        <v>1012</v>
      </c>
      <c r="D799" s="187" t="s">
        <v>1309</v>
      </c>
      <c r="E799" s="593"/>
      <c r="F799" s="596"/>
      <c r="G799" s="310"/>
      <c r="H799" s="826">
        <f t="shared" si="146"/>
        <v>0</v>
      </c>
      <c r="I799" s="308">
        <f t="shared" si="140"/>
      </c>
      <c r="J799" s="309"/>
      <c r="K799" s="556"/>
      <c r="L799" s="319"/>
      <c r="M799" s="391">
        <f t="shared" si="147"/>
        <v>0</v>
      </c>
      <c r="N799" s="557">
        <f t="shared" si="142"/>
        <v>0</v>
      </c>
      <c r="O799" s="309"/>
      <c r="P799" s="556"/>
      <c r="Q799" s="319"/>
      <c r="R799" s="564">
        <f t="shared" si="148"/>
        <v>0</v>
      </c>
      <c r="S799" s="391">
        <f aca="true" t="shared" si="149" ref="S799:S805">P799+Q799-R799</f>
        <v>0</v>
      </c>
      <c r="T799" s="319"/>
      <c r="U799" s="319"/>
      <c r="V799" s="320"/>
      <c r="W799" s="389">
        <f t="shared" si="141"/>
        <v>0</v>
      </c>
    </row>
    <row r="800" spans="1:23" ht="18.75" thickBot="1">
      <c r="A800" s="329">
        <v>60</v>
      </c>
      <c r="B800" s="177"/>
      <c r="C800" s="178">
        <v>1013</v>
      </c>
      <c r="D800" s="187" t="s">
        <v>1310</v>
      </c>
      <c r="E800" s="593"/>
      <c r="F800" s="596"/>
      <c r="G800" s="310"/>
      <c r="H800" s="826">
        <f t="shared" si="146"/>
        <v>0</v>
      </c>
      <c r="I800" s="308">
        <f t="shared" si="140"/>
      </c>
      <c r="J800" s="309"/>
      <c r="K800" s="556"/>
      <c r="L800" s="319"/>
      <c r="M800" s="391">
        <f t="shared" si="147"/>
        <v>0</v>
      </c>
      <c r="N800" s="557">
        <f t="shared" si="142"/>
        <v>0</v>
      </c>
      <c r="O800" s="309"/>
      <c r="P800" s="556"/>
      <c r="Q800" s="319"/>
      <c r="R800" s="564">
        <f t="shared" si="148"/>
        <v>0</v>
      </c>
      <c r="S800" s="391">
        <f t="shared" si="149"/>
        <v>0</v>
      </c>
      <c r="T800" s="319"/>
      <c r="U800" s="319"/>
      <c r="V800" s="320"/>
      <c r="W800" s="389">
        <f t="shared" si="141"/>
        <v>0</v>
      </c>
    </row>
    <row r="801" spans="1:23" ht="18.75" thickBot="1">
      <c r="A801" s="328">
        <v>65</v>
      </c>
      <c r="B801" s="177"/>
      <c r="C801" s="178">
        <v>1014</v>
      </c>
      <c r="D801" s="187" t="s">
        <v>1311</v>
      </c>
      <c r="E801" s="593"/>
      <c r="F801" s="596"/>
      <c r="G801" s="310"/>
      <c r="H801" s="826">
        <f t="shared" si="146"/>
        <v>0</v>
      </c>
      <c r="I801" s="308">
        <f t="shared" si="140"/>
      </c>
      <c r="J801" s="309"/>
      <c r="K801" s="556"/>
      <c r="L801" s="319"/>
      <c r="M801" s="391">
        <f t="shared" si="147"/>
        <v>0</v>
      </c>
      <c r="N801" s="557">
        <f t="shared" si="142"/>
        <v>0</v>
      </c>
      <c r="O801" s="309"/>
      <c r="P801" s="556"/>
      <c r="Q801" s="319"/>
      <c r="R801" s="564">
        <f t="shared" si="148"/>
        <v>0</v>
      </c>
      <c r="S801" s="391">
        <f t="shared" si="149"/>
        <v>0</v>
      </c>
      <c r="T801" s="319"/>
      <c r="U801" s="319"/>
      <c r="V801" s="320"/>
      <c r="W801" s="389">
        <f t="shared" si="141"/>
        <v>0</v>
      </c>
    </row>
    <row r="802" spans="1:23" ht="18.75" thickBot="1">
      <c r="A802" s="329">
        <v>70</v>
      </c>
      <c r="B802" s="177"/>
      <c r="C802" s="178">
        <v>1015</v>
      </c>
      <c r="D802" s="187" t="s">
        <v>1312</v>
      </c>
      <c r="E802" s="593"/>
      <c r="F802" s="596"/>
      <c r="G802" s="310"/>
      <c r="H802" s="826">
        <f t="shared" si="146"/>
        <v>0</v>
      </c>
      <c r="I802" s="308">
        <f t="shared" si="140"/>
      </c>
      <c r="J802" s="309"/>
      <c r="K802" s="556"/>
      <c r="L802" s="319"/>
      <c r="M802" s="391">
        <f t="shared" si="147"/>
        <v>0</v>
      </c>
      <c r="N802" s="557">
        <f t="shared" si="142"/>
        <v>0</v>
      </c>
      <c r="O802" s="309"/>
      <c r="P802" s="556"/>
      <c r="Q802" s="319"/>
      <c r="R802" s="564">
        <f t="shared" si="148"/>
        <v>0</v>
      </c>
      <c r="S802" s="391">
        <f t="shared" si="149"/>
        <v>0</v>
      </c>
      <c r="T802" s="319"/>
      <c r="U802" s="319"/>
      <c r="V802" s="320"/>
      <c r="W802" s="389">
        <f t="shared" si="141"/>
        <v>0</v>
      </c>
    </row>
    <row r="803" spans="1:23" ht="18.75" thickBot="1">
      <c r="A803" s="329">
        <v>75</v>
      </c>
      <c r="B803" s="177"/>
      <c r="C803" s="178">
        <v>1016</v>
      </c>
      <c r="D803" s="187" t="s">
        <v>1313</v>
      </c>
      <c r="E803" s="593"/>
      <c r="F803" s="596"/>
      <c r="G803" s="310"/>
      <c r="H803" s="826">
        <f t="shared" si="146"/>
        <v>0</v>
      </c>
      <c r="I803" s="308">
        <f t="shared" si="140"/>
      </c>
      <c r="J803" s="309"/>
      <c r="K803" s="556"/>
      <c r="L803" s="319"/>
      <c r="M803" s="391">
        <f t="shared" si="147"/>
        <v>0</v>
      </c>
      <c r="N803" s="557">
        <f t="shared" si="142"/>
        <v>0</v>
      </c>
      <c r="O803" s="309"/>
      <c r="P803" s="556"/>
      <c r="Q803" s="319"/>
      <c r="R803" s="564">
        <f t="shared" si="148"/>
        <v>0</v>
      </c>
      <c r="S803" s="391">
        <f t="shared" si="149"/>
        <v>0</v>
      </c>
      <c r="T803" s="319"/>
      <c r="U803" s="319"/>
      <c r="V803" s="320"/>
      <c r="W803" s="389">
        <f t="shared" si="141"/>
        <v>0</v>
      </c>
    </row>
    <row r="804" spans="1:23" ht="18.75" thickBot="1">
      <c r="A804" s="329">
        <v>80</v>
      </c>
      <c r="B804" s="182"/>
      <c r="C804" s="211">
        <v>1020</v>
      </c>
      <c r="D804" s="212" t="s">
        <v>1314</v>
      </c>
      <c r="E804" s="593"/>
      <c r="F804" s="596"/>
      <c r="G804" s="310"/>
      <c r="H804" s="826">
        <f t="shared" si="146"/>
        <v>0</v>
      </c>
      <c r="I804" s="308">
        <f t="shared" si="140"/>
      </c>
      <c r="J804" s="309"/>
      <c r="K804" s="556"/>
      <c r="L804" s="319"/>
      <c r="M804" s="391">
        <f t="shared" si="147"/>
        <v>0</v>
      </c>
      <c r="N804" s="557">
        <f t="shared" si="142"/>
        <v>0</v>
      </c>
      <c r="O804" s="309"/>
      <c r="P804" s="556"/>
      <c r="Q804" s="319"/>
      <c r="R804" s="564">
        <f t="shared" si="148"/>
        <v>0</v>
      </c>
      <c r="S804" s="391">
        <f t="shared" si="149"/>
        <v>0</v>
      </c>
      <c r="T804" s="319"/>
      <c r="U804" s="319"/>
      <c r="V804" s="320"/>
      <c r="W804" s="389">
        <f t="shared" si="141"/>
        <v>0</v>
      </c>
    </row>
    <row r="805" spans="1:23" ht="18.75" thickBot="1">
      <c r="A805" s="329">
        <v>85</v>
      </c>
      <c r="B805" s="177"/>
      <c r="C805" s="178">
        <v>1030</v>
      </c>
      <c r="D805" s="187" t="s">
        <v>1315</v>
      </c>
      <c r="E805" s="593"/>
      <c r="F805" s="596"/>
      <c r="G805" s="310"/>
      <c r="H805" s="826">
        <f t="shared" si="146"/>
        <v>0</v>
      </c>
      <c r="I805" s="308">
        <f t="shared" si="140"/>
      </c>
      <c r="J805" s="309"/>
      <c r="K805" s="556"/>
      <c r="L805" s="319"/>
      <c r="M805" s="391">
        <f t="shared" si="147"/>
        <v>0</v>
      </c>
      <c r="N805" s="557">
        <f t="shared" si="142"/>
        <v>0</v>
      </c>
      <c r="O805" s="309"/>
      <c r="P805" s="556"/>
      <c r="Q805" s="319"/>
      <c r="R805" s="564">
        <f t="shared" si="148"/>
        <v>0</v>
      </c>
      <c r="S805" s="391">
        <f t="shared" si="149"/>
        <v>0</v>
      </c>
      <c r="T805" s="319"/>
      <c r="U805" s="319"/>
      <c r="V805" s="320"/>
      <c r="W805" s="389">
        <f t="shared" si="141"/>
        <v>0</v>
      </c>
    </row>
    <row r="806" spans="1:23" ht="18.75" thickBot="1">
      <c r="A806" s="329">
        <v>90</v>
      </c>
      <c r="B806" s="177"/>
      <c r="C806" s="211">
        <v>1051</v>
      </c>
      <c r="D806" s="214" t="s">
        <v>1316</v>
      </c>
      <c r="E806" s="593"/>
      <c r="F806" s="596"/>
      <c r="G806" s="310"/>
      <c r="H806" s="826">
        <f t="shared" si="146"/>
        <v>0</v>
      </c>
      <c r="I806" s="308">
        <f t="shared" si="140"/>
      </c>
      <c r="J806" s="309"/>
      <c r="K806" s="556"/>
      <c r="L806" s="319"/>
      <c r="M806" s="391">
        <f t="shared" si="147"/>
        <v>0</v>
      </c>
      <c r="N806" s="557">
        <f t="shared" si="142"/>
        <v>0</v>
      </c>
      <c r="O806" s="309"/>
      <c r="P806" s="392"/>
      <c r="Q806" s="397"/>
      <c r="R806" s="397"/>
      <c r="S806" s="397"/>
      <c r="T806" s="397"/>
      <c r="U806" s="397"/>
      <c r="V806" s="558"/>
      <c r="W806" s="389">
        <f t="shared" si="141"/>
        <v>0</v>
      </c>
    </row>
    <row r="807" spans="1:23" ht="18.75" thickBot="1">
      <c r="A807" s="328">
        <v>115</v>
      </c>
      <c r="B807" s="177"/>
      <c r="C807" s="178">
        <v>1052</v>
      </c>
      <c r="D807" s="187" t="s">
        <v>1317</v>
      </c>
      <c r="E807" s="593"/>
      <c r="F807" s="596"/>
      <c r="G807" s="310"/>
      <c r="H807" s="826">
        <f t="shared" si="146"/>
        <v>0</v>
      </c>
      <c r="I807" s="308">
        <f t="shared" si="140"/>
      </c>
      <c r="J807" s="309"/>
      <c r="K807" s="556"/>
      <c r="L807" s="319"/>
      <c r="M807" s="391">
        <f t="shared" si="147"/>
        <v>0</v>
      </c>
      <c r="N807" s="557">
        <f t="shared" si="142"/>
        <v>0</v>
      </c>
      <c r="O807" s="309"/>
      <c r="P807" s="392"/>
      <c r="Q807" s="397"/>
      <c r="R807" s="397"/>
      <c r="S807" s="397"/>
      <c r="T807" s="397"/>
      <c r="U807" s="397"/>
      <c r="V807" s="558"/>
      <c r="W807" s="389">
        <f t="shared" si="141"/>
        <v>0</v>
      </c>
    </row>
    <row r="808" spans="1:23" ht="32.25" thickBot="1">
      <c r="A808" s="328">
        <v>125</v>
      </c>
      <c r="B808" s="177"/>
      <c r="C808" s="215">
        <v>1053</v>
      </c>
      <c r="D808" s="216" t="s">
        <v>1318</v>
      </c>
      <c r="E808" s="593"/>
      <c r="F808" s="596"/>
      <c r="G808" s="310"/>
      <c r="H808" s="826">
        <f t="shared" si="146"/>
        <v>0</v>
      </c>
      <c r="I808" s="308">
        <f t="shared" si="140"/>
      </c>
      <c r="J808" s="309"/>
      <c r="K808" s="556"/>
      <c r="L808" s="319"/>
      <c r="M808" s="391">
        <f t="shared" si="147"/>
        <v>0</v>
      </c>
      <c r="N808" s="557">
        <f t="shared" si="142"/>
        <v>0</v>
      </c>
      <c r="O808" s="309"/>
      <c r="P808" s="392"/>
      <c r="Q808" s="397"/>
      <c r="R808" s="397"/>
      <c r="S808" s="397"/>
      <c r="T808" s="397"/>
      <c r="U808" s="397"/>
      <c r="V808" s="558"/>
      <c r="W808" s="389">
        <f t="shared" si="141"/>
        <v>0</v>
      </c>
    </row>
    <row r="809" spans="1:23" ht="18.75" thickBot="1">
      <c r="A809" s="329">
        <v>130</v>
      </c>
      <c r="B809" s="177"/>
      <c r="C809" s="178">
        <v>1062</v>
      </c>
      <c r="D809" s="180" t="s">
        <v>1319</v>
      </c>
      <c r="E809" s="593"/>
      <c r="F809" s="596"/>
      <c r="G809" s="310"/>
      <c r="H809" s="826">
        <f t="shared" si="146"/>
        <v>0</v>
      </c>
      <c r="I809" s="308">
        <f t="shared" si="140"/>
      </c>
      <c r="J809" s="309"/>
      <c r="K809" s="556"/>
      <c r="L809" s="319"/>
      <c r="M809" s="391">
        <f t="shared" si="147"/>
        <v>0</v>
      </c>
      <c r="N809" s="557">
        <f t="shared" si="142"/>
        <v>0</v>
      </c>
      <c r="O809" s="309"/>
      <c r="P809" s="556"/>
      <c r="Q809" s="319"/>
      <c r="R809" s="564">
        <f>+IF(+(K809+L809)&gt;=H809,+L809,+(+H809-K809))</f>
        <v>0</v>
      </c>
      <c r="S809" s="391">
        <f>P809+Q809-R809</f>
        <v>0</v>
      </c>
      <c r="T809" s="319"/>
      <c r="U809" s="319"/>
      <c r="V809" s="320"/>
      <c r="W809" s="389">
        <f t="shared" si="141"/>
        <v>0</v>
      </c>
    </row>
    <row r="810" spans="1:23" ht="18.75" thickBot="1">
      <c r="A810" s="329">
        <v>135</v>
      </c>
      <c r="B810" s="177"/>
      <c r="C810" s="178">
        <v>1063</v>
      </c>
      <c r="D810" s="180" t="s">
        <v>1320</v>
      </c>
      <c r="E810" s="593"/>
      <c r="F810" s="596"/>
      <c r="G810" s="310"/>
      <c r="H810" s="826">
        <f t="shared" si="146"/>
        <v>0</v>
      </c>
      <c r="I810" s="308">
        <f t="shared" si="140"/>
      </c>
      <c r="J810" s="309"/>
      <c r="K810" s="556"/>
      <c r="L810" s="319"/>
      <c r="M810" s="391">
        <f t="shared" si="147"/>
        <v>0</v>
      </c>
      <c r="N810" s="557">
        <f t="shared" si="142"/>
        <v>0</v>
      </c>
      <c r="O810" s="309"/>
      <c r="P810" s="392"/>
      <c r="Q810" s="397"/>
      <c r="R810" s="397"/>
      <c r="S810" s="397"/>
      <c r="T810" s="397"/>
      <c r="U810" s="397"/>
      <c r="V810" s="558"/>
      <c r="W810" s="389">
        <f t="shared" si="141"/>
        <v>0</v>
      </c>
    </row>
    <row r="811" spans="1:23" ht="18.75" thickBot="1">
      <c r="A811" s="329">
        <v>140</v>
      </c>
      <c r="B811" s="177"/>
      <c r="C811" s="215">
        <v>1069</v>
      </c>
      <c r="D811" s="217" t="s">
        <v>1321</v>
      </c>
      <c r="E811" s="593"/>
      <c r="F811" s="596"/>
      <c r="G811" s="310"/>
      <c r="H811" s="826">
        <f t="shared" si="146"/>
        <v>0</v>
      </c>
      <c r="I811" s="308">
        <f t="shared" si="140"/>
      </c>
      <c r="J811" s="309"/>
      <c r="K811" s="556"/>
      <c r="L811" s="319"/>
      <c r="M811" s="391">
        <f t="shared" si="147"/>
        <v>0</v>
      </c>
      <c r="N811" s="557">
        <f t="shared" si="142"/>
        <v>0</v>
      </c>
      <c r="O811" s="309"/>
      <c r="P811" s="556"/>
      <c r="Q811" s="319"/>
      <c r="R811" s="564">
        <f>+IF(+(K811+L811)&gt;=H811,+L811,+(+H811-K811))</f>
        <v>0</v>
      </c>
      <c r="S811" s="391">
        <f>P811+Q811-R811</f>
        <v>0</v>
      </c>
      <c r="T811" s="319"/>
      <c r="U811" s="319"/>
      <c r="V811" s="320"/>
      <c r="W811" s="389">
        <f t="shared" si="141"/>
        <v>0</v>
      </c>
    </row>
    <row r="812" spans="1:23" ht="30.75" thickBot="1">
      <c r="A812" s="329">
        <v>145</v>
      </c>
      <c r="B812" s="182"/>
      <c r="C812" s="178">
        <v>1091</v>
      </c>
      <c r="D812" s="187" t="s">
        <v>1322</v>
      </c>
      <c r="E812" s="593"/>
      <c r="F812" s="596"/>
      <c r="G812" s="310"/>
      <c r="H812" s="826">
        <f t="shared" si="146"/>
        <v>0</v>
      </c>
      <c r="I812" s="308">
        <f t="shared" si="140"/>
      </c>
      <c r="J812" s="309"/>
      <c r="K812" s="556"/>
      <c r="L812" s="319"/>
      <c r="M812" s="391">
        <f t="shared" si="147"/>
        <v>0</v>
      </c>
      <c r="N812" s="557">
        <f t="shared" si="142"/>
        <v>0</v>
      </c>
      <c r="O812" s="309"/>
      <c r="P812" s="556"/>
      <c r="Q812" s="319"/>
      <c r="R812" s="564">
        <f>+IF(+(K812+L812)&gt;=H812,+L812,+(+H812-K812))</f>
        <v>0</v>
      </c>
      <c r="S812" s="391">
        <f>P812+Q812-R812</f>
        <v>0</v>
      </c>
      <c r="T812" s="319"/>
      <c r="U812" s="319"/>
      <c r="V812" s="320"/>
      <c r="W812" s="389">
        <f t="shared" si="141"/>
        <v>0</v>
      </c>
    </row>
    <row r="813" spans="1:23" ht="18.75" thickBot="1">
      <c r="A813" s="329">
        <v>150</v>
      </c>
      <c r="B813" s="177"/>
      <c r="C813" s="178">
        <v>1092</v>
      </c>
      <c r="D813" s="187" t="s">
        <v>1572</v>
      </c>
      <c r="E813" s="593"/>
      <c r="F813" s="596"/>
      <c r="G813" s="310"/>
      <c r="H813" s="826">
        <f t="shared" si="146"/>
        <v>0</v>
      </c>
      <c r="I813" s="308">
        <f t="shared" si="140"/>
      </c>
      <c r="J813" s="309"/>
      <c r="K813" s="556"/>
      <c r="L813" s="319"/>
      <c r="M813" s="391">
        <f t="shared" si="147"/>
        <v>0</v>
      </c>
      <c r="N813" s="557">
        <f t="shared" si="142"/>
        <v>0</v>
      </c>
      <c r="O813" s="309"/>
      <c r="P813" s="392"/>
      <c r="Q813" s="397"/>
      <c r="R813" s="397"/>
      <c r="S813" s="397"/>
      <c r="T813" s="397"/>
      <c r="U813" s="397"/>
      <c r="V813" s="558"/>
      <c r="W813" s="389">
        <f t="shared" si="141"/>
        <v>0</v>
      </c>
    </row>
    <row r="814" spans="1:23" ht="18.75" thickBot="1">
      <c r="A814" s="329">
        <v>155</v>
      </c>
      <c r="B814" s="177"/>
      <c r="C814" s="184">
        <v>1098</v>
      </c>
      <c r="D814" s="188" t="s">
        <v>1323</v>
      </c>
      <c r="E814" s="593"/>
      <c r="F814" s="596"/>
      <c r="G814" s="310"/>
      <c r="H814" s="826">
        <f t="shared" si="146"/>
        <v>0</v>
      </c>
      <c r="I814" s="308">
        <f t="shared" si="140"/>
      </c>
      <c r="J814" s="309"/>
      <c r="K814" s="556"/>
      <c r="L814" s="319"/>
      <c r="M814" s="391">
        <f t="shared" si="147"/>
        <v>0</v>
      </c>
      <c r="N814" s="557">
        <f t="shared" si="142"/>
        <v>0</v>
      </c>
      <c r="O814" s="309"/>
      <c r="P814" s="556"/>
      <c r="Q814" s="319"/>
      <c r="R814" s="564">
        <f>+IF(+(K814+L814)&gt;=H814,+L814,+(+H814-K814))</f>
        <v>0</v>
      </c>
      <c r="S814" s="391">
        <f>P814+Q814-R814</f>
        <v>0</v>
      </c>
      <c r="T814" s="319"/>
      <c r="U814" s="319"/>
      <c r="V814" s="320"/>
      <c r="W814" s="389">
        <f t="shared" si="141"/>
        <v>0</v>
      </c>
    </row>
    <row r="815" spans="1:23" ht="18.75" thickBot="1">
      <c r="A815" s="329">
        <v>160</v>
      </c>
      <c r="B815" s="181">
        <v>1900</v>
      </c>
      <c r="C815" s="1184" t="s">
        <v>1329</v>
      </c>
      <c r="D815" s="1184"/>
      <c r="E815" s="597">
        <f>SUM(E816:E818)</f>
        <v>0</v>
      </c>
      <c r="F815" s="393">
        <f>SUM(F816:F818)</f>
        <v>0</v>
      </c>
      <c r="G815" s="317">
        <f>SUM(G816:G818)</f>
        <v>0</v>
      </c>
      <c r="H815" s="317">
        <f>SUM(H816:H818)</f>
        <v>0</v>
      </c>
      <c r="I815" s="308">
        <f t="shared" si="140"/>
      </c>
      <c r="J815" s="309"/>
      <c r="K815" s="394">
        <f>SUM(K816:K818)</f>
        <v>0</v>
      </c>
      <c r="L815" s="395">
        <f>SUM(L816:L818)</f>
        <v>0</v>
      </c>
      <c r="M815" s="559">
        <f>SUM(M816:M818)</f>
        <v>0</v>
      </c>
      <c r="N815" s="560">
        <f>SUM(N816:N818)</f>
        <v>0</v>
      </c>
      <c r="O815" s="309"/>
      <c r="P815" s="396"/>
      <c r="Q815" s="407"/>
      <c r="R815" s="407"/>
      <c r="S815" s="407"/>
      <c r="T815" s="407"/>
      <c r="U815" s="407"/>
      <c r="V815" s="561"/>
      <c r="W815" s="389">
        <f>S815-T815-U815-V815</f>
        <v>0</v>
      </c>
    </row>
    <row r="816" spans="1:23" ht="18.75" thickBot="1">
      <c r="A816" s="329">
        <v>165</v>
      </c>
      <c r="B816" s="177"/>
      <c r="C816" s="186">
        <v>1901</v>
      </c>
      <c r="D816" s="179" t="s">
        <v>856</v>
      </c>
      <c r="E816" s="593"/>
      <c r="F816" s="596"/>
      <c r="G816" s="310"/>
      <c r="H816" s="826">
        <f>F816+G816</f>
        <v>0</v>
      </c>
      <c r="I816" s="308">
        <f t="shared" si="140"/>
      </c>
      <c r="J816" s="309"/>
      <c r="K816" s="556"/>
      <c r="L816" s="319"/>
      <c r="M816" s="391">
        <f>H816</f>
        <v>0</v>
      </c>
      <c r="N816" s="557">
        <f>K816+L816-M816</f>
        <v>0</v>
      </c>
      <c r="O816" s="309"/>
      <c r="P816" s="392"/>
      <c r="Q816" s="397"/>
      <c r="R816" s="397"/>
      <c r="S816" s="397"/>
      <c r="T816" s="397"/>
      <c r="U816" s="397"/>
      <c r="V816" s="558"/>
      <c r="W816" s="389">
        <f>S816-T816-U816-V816</f>
        <v>0</v>
      </c>
    </row>
    <row r="817" spans="1:23" ht="18.75" thickBot="1">
      <c r="A817" s="329">
        <v>175</v>
      </c>
      <c r="B817" s="177"/>
      <c r="C817" s="178">
        <v>1981</v>
      </c>
      <c r="D817" s="180" t="s">
        <v>857</v>
      </c>
      <c r="E817" s="593"/>
      <c r="F817" s="596"/>
      <c r="G817" s="310"/>
      <c r="H817" s="826">
        <f>F817+G817</f>
        <v>0</v>
      </c>
      <c r="I817" s="308">
        <f t="shared" si="140"/>
      </c>
      <c r="J817" s="309"/>
      <c r="K817" s="556"/>
      <c r="L817" s="319"/>
      <c r="M817" s="391">
        <f>H817</f>
        <v>0</v>
      </c>
      <c r="N817" s="557">
        <f>K817+L817-M817</f>
        <v>0</v>
      </c>
      <c r="O817" s="309"/>
      <c r="P817" s="392"/>
      <c r="Q817" s="397"/>
      <c r="R817" s="397"/>
      <c r="S817" s="397"/>
      <c r="T817" s="397"/>
      <c r="U817" s="397"/>
      <c r="V817" s="558"/>
      <c r="W817" s="389">
        <f>S817-T817-U817-V817</f>
        <v>0</v>
      </c>
    </row>
    <row r="818" spans="1:23" ht="18.75" thickBot="1">
      <c r="A818" s="329">
        <v>180</v>
      </c>
      <c r="B818" s="177"/>
      <c r="C818" s="184">
        <v>1991</v>
      </c>
      <c r="D818" s="183" t="s">
        <v>858</v>
      </c>
      <c r="E818" s="593"/>
      <c r="F818" s="596"/>
      <c r="G818" s="310"/>
      <c r="H818" s="826">
        <f>F818+G818</f>
        <v>0</v>
      </c>
      <c r="I818" s="308">
        <f t="shared" si="140"/>
      </c>
      <c r="J818" s="309"/>
      <c r="K818" s="556"/>
      <c r="L818" s="319"/>
      <c r="M818" s="391">
        <f>H818</f>
        <v>0</v>
      </c>
      <c r="N818" s="557">
        <f>K818+L818-M818</f>
        <v>0</v>
      </c>
      <c r="O818" s="309"/>
      <c r="P818" s="392"/>
      <c r="Q818" s="397"/>
      <c r="R818" s="397"/>
      <c r="S818" s="397"/>
      <c r="T818" s="397"/>
      <c r="U818" s="397"/>
      <c r="V818" s="558"/>
      <c r="W818" s="389">
        <f>S818-T818-U818-V818</f>
        <v>0</v>
      </c>
    </row>
    <row r="819" spans="1:23" ht="18.75" thickBot="1">
      <c r="A819" s="329">
        <v>185</v>
      </c>
      <c r="B819" s="181">
        <v>2100</v>
      </c>
      <c r="C819" s="1184" t="s">
        <v>1528</v>
      </c>
      <c r="D819" s="1184"/>
      <c r="E819" s="597">
        <f>SUM(E820:E824)</f>
        <v>0</v>
      </c>
      <c r="F819" s="393">
        <f>SUM(F820:F824)</f>
        <v>0</v>
      </c>
      <c r="G819" s="317">
        <f>SUM(G820:G824)</f>
        <v>0</v>
      </c>
      <c r="H819" s="317">
        <f>SUM(H820:H824)</f>
        <v>0</v>
      </c>
      <c r="I819" s="308">
        <f t="shared" si="140"/>
      </c>
      <c r="J819" s="309"/>
      <c r="K819" s="394">
        <f>SUM(K820:K824)</f>
        <v>0</v>
      </c>
      <c r="L819" s="395">
        <f>SUM(L820:L824)</f>
        <v>0</v>
      </c>
      <c r="M819" s="559">
        <f>SUM(M820:M824)</f>
        <v>0</v>
      </c>
      <c r="N819" s="560">
        <f>SUM(N820:N824)</f>
        <v>0</v>
      </c>
      <c r="O819" s="309"/>
      <c r="P819" s="396"/>
      <c r="Q819" s="407"/>
      <c r="R819" s="407"/>
      <c r="S819" s="407"/>
      <c r="T819" s="407"/>
      <c r="U819" s="407"/>
      <c r="V819" s="561"/>
      <c r="W819" s="389">
        <f t="shared" si="141"/>
        <v>0</v>
      </c>
    </row>
    <row r="820" spans="1:23" ht="18.75" thickBot="1">
      <c r="A820" s="329">
        <v>190</v>
      </c>
      <c r="B820" s="177"/>
      <c r="C820" s="186">
        <v>2110</v>
      </c>
      <c r="D820" s="189" t="s">
        <v>1324</v>
      </c>
      <c r="E820" s="593"/>
      <c r="F820" s="596"/>
      <c r="G820" s="310"/>
      <c r="H820" s="826">
        <f>F820+G820</f>
        <v>0</v>
      </c>
      <c r="I820" s="308">
        <f t="shared" si="140"/>
      </c>
      <c r="J820" s="309"/>
      <c r="K820" s="556"/>
      <c r="L820" s="319"/>
      <c r="M820" s="391">
        <f>H820</f>
        <v>0</v>
      </c>
      <c r="N820" s="557">
        <f t="shared" si="142"/>
        <v>0</v>
      </c>
      <c r="O820" s="309"/>
      <c r="P820" s="392"/>
      <c r="Q820" s="397"/>
      <c r="R820" s="397"/>
      <c r="S820" s="397"/>
      <c r="T820" s="397"/>
      <c r="U820" s="397"/>
      <c r="V820" s="558"/>
      <c r="W820" s="389">
        <f t="shared" si="141"/>
        <v>0</v>
      </c>
    </row>
    <row r="821" spans="1:23" ht="18.75" thickBot="1">
      <c r="A821" s="329">
        <v>200</v>
      </c>
      <c r="B821" s="218"/>
      <c r="C821" s="178">
        <v>2120</v>
      </c>
      <c r="D821" s="206" t="s">
        <v>1325</v>
      </c>
      <c r="E821" s="593"/>
      <c r="F821" s="596"/>
      <c r="G821" s="310"/>
      <c r="H821" s="826">
        <f>F821+G821</f>
        <v>0</v>
      </c>
      <c r="I821" s="308">
        <f t="shared" si="140"/>
      </c>
      <c r="J821" s="309"/>
      <c r="K821" s="556"/>
      <c r="L821" s="319"/>
      <c r="M821" s="391">
        <f>H821</f>
        <v>0</v>
      </c>
      <c r="N821" s="557">
        <f t="shared" si="142"/>
        <v>0</v>
      </c>
      <c r="O821" s="309"/>
      <c r="P821" s="392"/>
      <c r="Q821" s="397"/>
      <c r="R821" s="397"/>
      <c r="S821" s="397"/>
      <c r="T821" s="397"/>
      <c r="U821" s="397"/>
      <c r="V821" s="558"/>
      <c r="W821" s="389">
        <f t="shared" si="141"/>
        <v>0</v>
      </c>
    </row>
    <row r="822" spans="1:23" ht="18.75" thickBot="1">
      <c r="A822" s="329">
        <v>200</v>
      </c>
      <c r="B822" s="218"/>
      <c r="C822" s="178">
        <v>2125</v>
      </c>
      <c r="D822" s="200" t="s">
        <v>1475</v>
      </c>
      <c r="E822" s="593"/>
      <c r="F822" s="596"/>
      <c r="G822" s="310"/>
      <c r="H822" s="826">
        <f>F822+G822</f>
        <v>0</v>
      </c>
      <c r="I822" s="308">
        <f t="shared" si="140"/>
      </c>
      <c r="J822" s="309"/>
      <c r="K822" s="556"/>
      <c r="L822" s="319"/>
      <c r="M822" s="391">
        <f>H822</f>
        <v>0</v>
      </c>
      <c r="N822" s="557">
        <f t="shared" si="142"/>
        <v>0</v>
      </c>
      <c r="O822" s="309"/>
      <c r="P822" s="392"/>
      <c r="Q822" s="397"/>
      <c r="R822" s="397"/>
      <c r="S822" s="397"/>
      <c r="T822" s="397"/>
      <c r="U822" s="397"/>
      <c r="V822" s="558"/>
      <c r="W822" s="389">
        <f t="shared" si="141"/>
        <v>0</v>
      </c>
    </row>
    <row r="823" spans="1:23" ht="18.75" thickBot="1">
      <c r="A823" s="329">
        <v>205</v>
      </c>
      <c r="B823" s="185"/>
      <c r="C823" s="178">
        <v>2140</v>
      </c>
      <c r="D823" s="206" t="s">
        <v>1327</v>
      </c>
      <c r="E823" s="593"/>
      <c r="F823" s="596"/>
      <c r="G823" s="310"/>
      <c r="H823" s="826">
        <f>F823+G823</f>
        <v>0</v>
      </c>
      <c r="I823" s="308">
        <f t="shared" si="140"/>
      </c>
      <c r="J823" s="309"/>
      <c r="K823" s="556"/>
      <c r="L823" s="319"/>
      <c r="M823" s="391">
        <f>H823</f>
        <v>0</v>
      </c>
      <c r="N823" s="557">
        <f t="shared" si="142"/>
        <v>0</v>
      </c>
      <c r="O823" s="309"/>
      <c r="P823" s="392"/>
      <c r="Q823" s="397"/>
      <c r="R823" s="397"/>
      <c r="S823" s="397"/>
      <c r="T823" s="397"/>
      <c r="U823" s="397"/>
      <c r="V823" s="558"/>
      <c r="W823" s="389">
        <f t="shared" si="141"/>
        <v>0</v>
      </c>
    </row>
    <row r="824" spans="1:23" ht="18.75" thickBot="1">
      <c r="A824" s="329">
        <v>210</v>
      </c>
      <c r="B824" s="177"/>
      <c r="C824" s="184">
        <v>2190</v>
      </c>
      <c r="D824" s="905" t="s">
        <v>1328</v>
      </c>
      <c r="E824" s="593"/>
      <c r="F824" s="596"/>
      <c r="G824" s="310"/>
      <c r="H824" s="826">
        <f>F824+G824</f>
        <v>0</v>
      </c>
      <c r="I824" s="308">
        <f t="shared" si="140"/>
      </c>
      <c r="J824" s="309"/>
      <c r="K824" s="556"/>
      <c r="L824" s="319"/>
      <c r="M824" s="391">
        <f>H824</f>
        <v>0</v>
      </c>
      <c r="N824" s="557">
        <f t="shared" si="142"/>
        <v>0</v>
      </c>
      <c r="O824" s="309"/>
      <c r="P824" s="392"/>
      <c r="Q824" s="397"/>
      <c r="R824" s="397"/>
      <c r="S824" s="397"/>
      <c r="T824" s="397"/>
      <c r="U824" s="397"/>
      <c r="V824" s="558"/>
      <c r="W824" s="389">
        <f t="shared" si="141"/>
        <v>0</v>
      </c>
    </row>
    <row r="825" spans="1:23" ht="18.75" thickBot="1">
      <c r="A825" s="329">
        <v>215</v>
      </c>
      <c r="B825" s="181">
        <v>2200</v>
      </c>
      <c r="C825" s="1184" t="s">
        <v>1329</v>
      </c>
      <c r="D825" s="1184"/>
      <c r="E825" s="597">
        <f>SUM(E826:E827)</f>
        <v>0</v>
      </c>
      <c r="F825" s="393">
        <f>SUM(F826:F827)</f>
        <v>0</v>
      </c>
      <c r="G825" s="317">
        <f>SUM(G826:G827)</f>
        <v>0</v>
      </c>
      <c r="H825" s="317">
        <f>SUM(H826:H827)</f>
        <v>0</v>
      </c>
      <c r="I825" s="308">
        <f t="shared" si="140"/>
      </c>
      <c r="J825" s="309"/>
      <c r="K825" s="394">
        <f>SUM(K826:K827)</f>
        <v>0</v>
      </c>
      <c r="L825" s="395">
        <f>SUM(L826:L827)</f>
        <v>0</v>
      </c>
      <c r="M825" s="559">
        <f>SUM(M826:M827)</f>
        <v>0</v>
      </c>
      <c r="N825" s="560">
        <f>SUM(N826:N827)</f>
        <v>0</v>
      </c>
      <c r="O825" s="309"/>
      <c r="P825" s="396"/>
      <c r="Q825" s="407"/>
      <c r="R825" s="407"/>
      <c r="S825" s="407"/>
      <c r="T825" s="407"/>
      <c r="U825" s="407"/>
      <c r="V825" s="561"/>
      <c r="W825" s="389">
        <f t="shared" si="141"/>
        <v>0</v>
      </c>
    </row>
    <row r="826" spans="1:23" ht="18.75" thickBot="1">
      <c r="A826" s="328">
        <v>220</v>
      </c>
      <c r="B826" s="177"/>
      <c r="C826" s="178">
        <v>2221</v>
      </c>
      <c r="D826" s="180" t="s">
        <v>1908</v>
      </c>
      <c r="E826" s="593"/>
      <c r="F826" s="596"/>
      <c r="G826" s="310"/>
      <c r="H826" s="826">
        <f aca="true" t="shared" si="150" ref="H826:H831">F826+G826</f>
        <v>0</v>
      </c>
      <c r="I826" s="308">
        <f t="shared" si="140"/>
      </c>
      <c r="J826" s="309"/>
      <c r="K826" s="556"/>
      <c r="L826" s="319"/>
      <c r="M826" s="391">
        <f aca="true" t="shared" si="151" ref="M826:M831">H826</f>
        <v>0</v>
      </c>
      <c r="N826" s="557">
        <f aca="true" t="shared" si="152" ref="N826:N831">K826+L826-M826</f>
        <v>0</v>
      </c>
      <c r="O826" s="309"/>
      <c r="P826" s="392"/>
      <c r="Q826" s="397"/>
      <c r="R826" s="397"/>
      <c r="S826" s="397"/>
      <c r="T826" s="397"/>
      <c r="U826" s="397"/>
      <c r="V826" s="558"/>
      <c r="W826" s="389">
        <f t="shared" si="141"/>
        <v>0</v>
      </c>
    </row>
    <row r="827" spans="1:23" ht="18.75" thickBot="1">
      <c r="A827" s="329">
        <v>225</v>
      </c>
      <c r="B827" s="177"/>
      <c r="C827" s="184">
        <v>2224</v>
      </c>
      <c r="D827" s="183" t="s">
        <v>1330</v>
      </c>
      <c r="E827" s="593"/>
      <c r="F827" s="596"/>
      <c r="G827" s="310"/>
      <c r="H827" s="826">
        <f t="shared" si="150"/>
        <v>0</v>
      </c>
      <c r="I827" s="308">
        <f t="shared" si="140"/>
      </c>
      <c r="J827" s="309"/>
      <c r="K827" s="556"/>
      <c r="L827" s="319"/>
      <c r="M827" s="391">
        <f t="shared" si="151"/>
        <v>0</v>
      </c>
      <c r="N827" s="557">
        <f t="shared" si="152"/>
        <v>0</v>
      </c>
      <c r="O827" s="309"/>
      <c r="P827" s="392"/>
      <c r="Q827" s="397"/>
      <c r="R827" s="397"/>
      <c r="S827" s="397"/>
      <c r="T827" s="397"/>
      <c r="U827" s="397"/>
      <c r="V827" s="558"/>
      <c r="W827" s="389">
        <f t="shared" si="141"/>
        <v>0</v>
      </c>
    </row>
    <row r="828" spans="1:23" ht="18.75" thickBot="1">
      <c r="A828" s="329">
        <v>230</v>
      </c>
      <c r="B828" s="181">
        <v>2500</v>
      </c>
      <c r="C828" s="1188" t="s">
        <v>1331</v>
      </c>
      <c r="D828" s="1188"/>
      <c r="E828" s="597"/>
      <c r="F828" s="602"/>
      <c r="G828" s="324"/>
      <c r="H828" s="826">
        <f t="shared" si="150"/>
        <v>0</v>
      </c>
      <c r="I828" s="308">
        <f t="shared" si="140"/>
      </c>
      <c r="J828" s="309"/>
      <c r="K828" s="563"/>
      <c r="L828" s="321"/>
      <c r="M828" s="391">
        <f t="shared" si="151"/>
        <v>0</v>
      </c>
      <c r="N828" s="557">
        <f t="shared" si="152"/>
        <v>0</v>
      </c>
      <c r="O828" s="309"/>
      <c r="P828" s="396"/>
      <c r="Q828" s="407"/>
      <c r="R828" s="397"/>
      <c r="S828" s="397"/>
      <c r="T828" s="407"/>
      <c r="U828" s="397"/>
      <c r="V828" s="558"/>
      <c r="W828" s="389">
        <f t="shared" si="141"/>
        <v>0</v>
      </c>
    </row>
    <row r="829" spans="1:23" ht="18.75" thickBot="1">
      <c r="A829" s="329">
        <v>245</v>
      </c>
      <c r="B829" s="181">
        <v>2600</v>
      </c>
      <c r="C829" s="1182" t="s">
        <v>1332</v>
      </c>
      <c r="D829" s="1222"/>
      <c r="E829" s="597"/>
      <c r="F829" s="602"/>
      <c r="G829" s="324"/>
      <c r="H829" s="826">
        <f t="shared" si="150"/>
        <v>0</v>
      </c>
      <c r="I829" s="308">
        <f t="shared" si="140"/>
      </c>
      <c r="J829" s="309"/>
      <c r="K829" s="563"/>
      <c r="L829" s="321"/>
      <c r="M829" s="391">
        <f t="shared" si="151"/>
        <v>0</v>
      </c>
      <c r="N829" s="557">
        <f t="shared" si="152"/>
        <v>0</v>
      </c>
      <c r="O829" s="309"/>
      <c r="P829" s="396"/>
      <c r="Q829" s="407"/>
      <c r="R829" s="397"/>
      <c r="S829" s="397"/>
      <c r="T829" s="407"/>
      <c r="U829" s="397"/>
      <c r="V829" s="558"/>
      <c r="W829" s="389">
        <f t="shared" si="141"/>
        <v>0</v>
      </c>
    </row>
    <row r="830" spans="1:23" ht="18.75" thickBot="1">
      <c r="A830" s="328">
        <v>220</v>
      </c>
      <c r="B830" s="181">
        <v>2700</v>
      </c>
      <c r="C830" s="1182" t="s">
        <v>1333</v>
      </c>
      <c r="D830" s="1222"/>
      <c r="E830" s="597"/>
      <c r="F830" s="602"/>
      <c r="G830" s="324"/>
      <c r="H830" s="826">
        <f t="shared" si="150"/>
        <v>0</v>
      </c>
      <c r="I830" s="308">
        <f t="shared" si="140"/>
      </c>
      <c r="J830" s="309"/>
      <c r="K830" s="563"/>
      <c r="L830" s="321"/>
      <c r="M830" s="391">
        <f t="shared" si="151"/>
        <v>0</v>
      </c>
      <c r="N830" s="557">
        <f t="shared" si="152"/>
        <v>0</v>
      </c>
      <c r="O830" s="309"/>
      <c r="P830" s="396"/>
      <c r="Q830" s="407"/>
      <c r="R830" s="397"/>
      <c r="S830" s="397"/>
      <c r="T830" s="407"/>
      <c r="U830" s="397"/>
      <c r="V830" s="558"/>
      <c r="W830" s="389">
        <f t="shared" si="141"/>
        <v>0</v>
      </c>
    </row>
    <row r="831" spans="1:23" ht="18.75" thickBot="1">
      <c r="A831" s="329">
        <v>225</v>
      </c>
      <c r="B831" s="181">
        <v>2800</v>
      </c>
      <c r="C831" s="1182" t="s">
        <v>1334</v>
      </c>
      <c r="D831" s="1222"/>
      <c r="E831" s="597"/>
      <c r="F831" s="602"/>
      <c r="G831" s="324"/>
      <c r="H831" s="826">
        <f t="shared" si="150"/>
        <v>0</v>
      </c>
      <c r="I831" s="308">
        <f t="shared" si="140"/>
      </c>
      <c r="J831" s="309"/>
      <c r="K831" s="563"/>
      <c r="L831" s="321"/>
      <c r="M831" s="391">
        <f t="shared" si="151"/>
        <v>0</v>
      </c>
      <c r="N831" s="557">
        <f t="shared" si="152"/>
        <v>0</v>
      </c>
      <c r="O831" s="309"/>
      <c r="P831" s="396"/>
      <c r="Q831" s="407"/>
      <c r="R831" s="397"/>
      <c r="S831" s="397"/>
      <c r="T831" s="407"/>
      <c r="U831" s="397"/>
      <c r="V831" s="558"/>
      <c r="W831" s="389">
        <f t="shared" si="141"/>
        <v>0</v>
      </c>
    </row>
    <row r="832" spans="1:23" ht="18.75" thickBot="1">
      <c r="A832" s="329">
        <v>230</v>
      </c>
      <c r="B832" s="181">
        <v>2900</v>
      </c>
      <c r="C832" s="1190" t="s">
        <v>1335</v>
      </c>
      <c r="D832" s="1223"/>
      <c r="E832" s="597">
        <f>SUM(E833:E838)</f>
        <v>0</v>
      </c>
      <c r="F832" s="393">
        <f>SUM(F833:F838)</f>
        <v>0</v>
      </c>
      <c r="G832" s="317">
        <f>SUM(G833:G838)</f>
        <v>0</v>
      </c>
      <c r="H832" s="317">
        <f>SUM(H833:H838)</f>
        <v>0</v>
      </c>
      <c r="I832" s="308">
        <f t="shared" si="140"/>
      </c>
      <c r="J832" s="309"/>
      <c r="K832" s="394">
        <f>SUM(K833:K838)</f>
        <v>0</v>
      </c>
      <c r="L832" s="395">
        <f>SUM(L833:L838)</f>
        <v>0</v>
      </c>
      <c r="M832" s="559">
        <f>SUM(M833:M838)</f>
        <v>0</v>
      </c>
      <c r="N832" s="560">
        <f>SUM(N833:N838)</f>
        <v>0</v>
      </c>
      <c r="O832" s="309"/>
      <c r="P832" s="396"/>
      <c r="Q832" s="407"/>
      <c r="R832" s="407"/>
      <c r="S832" s="407"/>
      <c r="T832" s="407"/>
      <c r="U832" s="407"/>
      <c r="V832" s="561"/>
      <c r="W832" s="389">
        <f t="shared" si="141"/>
        <v>0</v>
      </c>
    </row>
    <row r="833" spans="1:23" ht="18.75" thickBot="1">
      <c r="A833" s="329">
        <v>235</v>
      </c>
      <c r="B833" s="219"/>
      <c r="C833" s="186">
        <v>2920</v>
      </c>
      <c r="D833" s="400" t="s">
        <v>1336</v>
      </c>
      <c r="E833" s="593"/>
      <c r="F833" s="596"/>
      <c r="G833" s="310"/>
      <c r="H833" s="826">
        <f aca="true" t="shared" si="153" ref="H833:H838">F833+G833</f>
        <v>0</v>
      </c>
      <c r="I833" s="308">
        <f t="shared" si="140"/>
      </c>
      <c r="J833" s="309"/>
      <c r="K833" s="556"/>
      <c r="L833" s="319"/>
      <c r="M833" s="391">
        <f aca="true" t="shared" si="154" ref="M833:M838">H833</f>
        <v>0</v>
      </c>
      <c r="N833" s="557">
        <f aca="true" t="shared" si="155" ref="N833:N838">K833+L833-M833</f>
        <v>0</v>
      </c>
      <c r="O833" s="309"/>
      <c r="P833" s="392"/>
      <c r="Q833" s="397"/>
      <c r="R833" s="397"/>
      <c r="S833" s="397"/>
      <c r="T833" s="397"/>
      <c r="U833" s="397"/>
      <c r="V833" s="558"/>
      <c r="W833" s="389">
        <f t="shared" si="141"/>
        <v>0</v>
      </c>
    </row>
    <row r="834" spans="1:23" ht="36" customHeight="1" thickBot="1">
      <c r="A834" s="329">
        <v>240</v>
      </c>
      <c r="B834" s="219"/>
      <c r="C834" s="215">
        <v>2969</v>
      </c>
      <c r="D834" s="401" t="s">
        <v>1337</v>
      </c>
      <c r="E834" s="593"/>
      <c r="F834" s="596"/>
      <c r="G834" s="310"/>
      <c r="H834" s="826">
        <f t="shared" si="153"/>
        <v>0</v>
      </c>
      <c r="I834" s="308">
        <f t="shared" si="140"/>
      </c>
      <c r="J834" s="309"/>
      <c r="K834" s="556"/>
      <c r="L834" s="319"/>
      <c r="M834" s="391">
        <f t="shared" si="154"/>
        <v>0</v>
      </c>
      <c r="N834" s="557">
        <f t="shared" si="155"/>
        <v>0</v>
      </c>
      <c r="O834" s="309"/>
      <c r="P834" s="392"/>
      <c r="Q834" s="397"/>
      <c r="R834" s="397"/>
      <c r="S834" s="397"/>
      <c r="T834" s="397"/>
      <c r="U834" s="397"/>
      <c r="V834" s="558"/>
      <c r="W834" s="389">
        <f t="shared" si="141"/>
        <v>0</v>
      </c>
    </row>
    <row r="835" spans="1:23" ht="32.25" thickBot="1">
      <c r="A835" s="329">
        <v>245</v>
      </c>
      <c r="B835" s="219"/>
      <c r="C835" s="215">
        <v>2970</v>
      </c>
      <c r="D835" s="401" t="s">
        <v>1338</v>
      </c>
      <c r="E835" s="593"/>
      <c r="F835" s="596"/>
      <c r="G835" s="310"/>
      <c r="H835" s="826">
        <f t="shared" si="153"/>
        <v>0</v>
      </c>
      <c r="I835" s="308">
        <f t="shared" si="140"/>
      </c>
      <c r="J835" s="309"/>
      <c r="K835" s="556"/>
      <c r="L835" s="319"/>
      <c r="M835" s="391">
        <f t="shared" si="154"/>
        <v>0</v>
      </c>
      <c r="N835" s="557">
        <f t="shared" si="155"/>
        <v>0</v>
      </c>
      <c r="O835" s="309"/>
      <c r="P835" s="392"/>
      <c r="Q835" s="397"/>
      <c r="R835" s="397"/>
      <c r="S835" s="397"/>
      <c r="T835" s="397"/>
      <c r="U835" s="397"/>
      <c r="V835" s="558"/>
      <c r="W835" s="389">
        <f t="shared" si="141"/>
        <v>0</v>
      </c>
    </row>
    <row r="836" spans="1:23" ht="18.75" thickBot="1">
      <c r="A836" s="328">
        <v>250</v>
      </c>
      <c r="B836" s="219"/>
      <c r="C836" s="213">
        <v>2989</v>
      </c>
      <c r="D836" s="402" t="s">
        <v>1339</v>
      </c>
      <c r="E836" s="593"/>
      <c r="F836" s="596"/>
      <c r="G836" s="310"/>
      <c r="H836" s="826">
        <f t="shared" si="153"/>
        <v>0</v>
      </c>
      <c r="I836" s="308">
        <f t="shared" si="140"/>
      </c>
      <c r="J836" s="309"/>
      <c r="K836" s="556"/>
      <c r="L836" s="319"/>
      <c r="M836" s="391">
        <f t="shared" si="154"/>
        <v>0</v>
      </c>
      <c r="N836" s="557">
        <f t="shared" si="155"/>
        <v>0</v>
      </c>
      <c r="O836" s="309"/>
      <c r="P836" s="392"/>
      <c r="Q836" s="397"/>
      <c r="R836" s="397"/>
      <c r="S836" s="397"/>
      <c r="T836" s="397"/>
      <c r="U836" s="397"/>
      <c r="V836" s="558"/>
      <c r="W836" s="389">
        <f t="shared" si="141"/>
        <v>0</v>
      </c>
    </row>
    <row r="837" spans="1:23" ht="18.75" thickBot="1">
      <c r="A837" s="329">
        <v>255</v>
      </c>
      <c r="B837" s="177"/>
      <c r="C837" s="178">
        <v>2991</v>
      </c>
      <c r="D837" s="403" t="s">
        <v>1340</v>
      </c>
      <c r="E837" s="593"/>
      <c r="F837" s="596"/>
      <c r="G837" s="310"/>
      <c r="H837" s="826">
        <f t="shared" si="153"/>
        <v>0</v>
      </c>
      <c r="I837" s="308">
        <f t="shared" si="140"/>
      </c>
      <c r="J837" s="309"/>
      <c r="K837" s="556"/>
      <c r="L837" s="319"/>
      <c r="M837" s="391">
        <f t="shared" si="154"/>
        <v>0</v>
      </c>
      <c r="N837" s="557">
        <f t="shared" si="155"/>
        <v>0</v>
      </c>
      <c r="O837" s="309"/>
      <c r="P837" s="392"/>
      <c r="Q837" s="397"/>
      <c r="R837" s="397"/>
      <c r="S837" s="397"/>
      <c r="T837" s="397"/>
      <c r="U837" s="397"/>
      <c r="V837" s="558"/>
      <c r="W837" s="389">
        <f t="shared" si="141"/>
        <v>0</v>
      </c>
    </row>
    <row r="838" spans="1:23" ht="18.75" thickBot="1">
      <c r="A838" s="329">
        <v>265</v>
      </c>
      <c r="B838" s="177"/>
      <c r="C838" s="184">
        <v>2992</v>
      </c>
      <c r="D838" s="197" t="s">
        <v>1341</v>
      </c>
      <c r="E838" s="593"/>
      <c r="F838" s="596"/>
      <c r="G838" s="310"/>
      <c r="H838" s="826">
        <f t="shared" si="153"/>
        <v>0</v>
      </c>
      <c r="I838" s="308">
        <f t="shared" si="140"/>
      </c>
      <c r="J838" s="309"/>
      <c r="K838" s="556"/>
      <c r="L838" s="319"/>
      <c r="M838" s="391">
        <f t="shared" si="154"/>
        <v>0</v>
      </c>
      <c r="N838" s="557">
        <f t="shared" si="155"/>
        <v>0</v>
      </c>
      <c r="O838" s="309"/>
      <c r="P838" s="392"/>
      <c r="Q838" s="397"/>
      <c r="R838" s="397"/>
      <c r="S838" s="397"/>
      <c r="T838" s="397"/>
      <c r="U838" s="397"/>
      <c r="V838" s="558"/>
      <c r="W838" s="389">
        <f t="shared" si="141"/>
        <v>0</v>
      </c>
    </row>
    <row r="839" spans="1:23" ht="18.75" thickBot="1">
      <c r="A839" s="328">
        <v>270</v>
      </c>
      <c r="B839" s="181">
        <v>3300</v>
      </c>
      <c r="C839" s="1190" t="s">
        <v>1342</v>
      </c>
      <c r="D839" s="1190"/>
      <c r="E839" s="597">
        <f>SUM(E840:E845)</f>
        <v>0</v>
      </c>
      <c r="F839" s="393">
        <f>SUM(F840:F845)</f>
        <v>0</v>
      </c>
      <c r="G839" s="317">
        <f>SUM(G840:G845)</f>
        <v>0</v>
      </c>
      <c r="H839" s="317">
        <f>SUM(H840:H845)</f>
        <v>0</v>
      </c>
      <c r="I839" s="308">
        <f t="shared" si="140"/>
      </c>
      <c r="J839" s="309"/>
      <c r="K839" s="396"/>
      <c r="L839" s="407"/>
      <c r="M839" s="407"/>
      <c r="N839" s="561"/>
      <c r="O839" s="309"/>
      <c r="P839" s="396"/>
      <c r="Q839" s="407"/>
      <c r="R839" s="407"/>
      <c r="S839" s="407"/>
      <c r="T839" s="407"/>
      <c r="U839" s="407"/>
      <c r="V839" s="561"/>
      <c r="W839" s="389">
        <f t="shared" si="141"/>
        <v>0</v>
      </c>
    </row>
    <row r="840" spans="1:23" ht="18.75" thickBot="1">
      <c r="A840" s="328">
        <v>290</v>
      </c>
      <c r="B840" s="185"/>
      <c r="C840" s="186">
        <v>3301</v>
      </c>
      <c r="D840" s="616" t="s">
        <v>1343</v>
      </c>
      <c r="E840" s="593"/>
      <c r="F840" s="596"/>
      <c r="G840" s="310"/>
      <c r="H840" s="826">
        <f aca="true" t="shared" si="156" ref="H840:H848">F840+G840</f>
        <v>0</v>
      </c>
      <c r="I840" s="308">
        <f t="shared" si="140"/>
      </c>
      <c r="J840" s="309"/>
      <c r="K840" s="392"/>
      <c r="L840" s="397"/>
      <c r="M840" s="397"/>
      <c r="N840" s="558"/>
      <c r="O840" s="309"/>
      <c r="P840" s="392"/>
      <c r="Q840" s="397"/>
      <c r="R840" s="397"/>
      <c r="S840" s="397"/>
      <c r="T840" s="397"/>
      <c r="U840" s="397"/>
      <c r="V840" s="558"/>
      <c r="W840" s="389">
        <f t="shared" si="141"/>
        <v>0</v>
      </c>
    </row>
    <row r="841" spans="1:23" ht="18.75" thickBot="1">
      <c r="A841" s="398">
        <v>320</v>
      </c>
      <c r="B841" s="185"/>
      <c r="C841" s="215">
        <v>3302</v>
      </c>
      <c r="D841" s="617" t="s">
        <v>1476</v>
      </c>
      <c r="E841" s="593"/>
      <c r="F841" s="596"/>
      <c r="G841" s="310"/>
      <c r="H841" s="826">
        <f t="shared" si="156"/>
        <v>0</v>
      </c>
      <c r="I841" s="308">
        <f t="shared" si="140"/>
      </c>
      <c r="J841" s="309"/>
      <c r="K841" s="392"/>
      <c r="L841" s="397"/>
      <c r="M841" s="397"/>
      <c r="N841" s="558"/>
      <c r="O841" s="309"/>
      <c r="P841" s="392"/>
      <c r="Q841" s="397"/>
      <c r="R841" s="397"/>
      <c r="S841" s="397"/>
      <c r="T841" s="397"/>
      <c r="U841" s="397"/>
      <c r="V841" s="558"/>
      <c r="W841" s="389">
        <f t="shared" si="141"/>
        <v>0</v>
      </c>
    </row>
    <row r="842" spans="1:23" ht="18.75" thickBot="1">
      <c r="A842" s="328">
        <v>330</v>
      </c>
      <c r="B842" s="185"/>
      <c r="C842" s="215">
        <v>3303</v>
      </c>
      <c r="D842" s="617" t="s">
        <v>1345</v>
      </c>
      <c r="E842" s="593"/>
      <c r="F842" s="596"/>
      <c r="G842" s="310"/>
      <c r="H842" s="826">
        <f t="shared" si="156"/>
        <v>0</v>
      </c>
      <c r="I842" s="308">
        <f t="shared" si="140"/>
      </c>
      <c r="J842" s="309"/>
      <c r="K842" s="392"/>
      <c r="L842" s="397"/>
      <c r="M842" s="397"/>
      <c r="N842" s="558"/>
      <c r="O842" s="309"/>
      <c r="P842" s="392"/>
      <c r="Q842" s="397"/>
      <c r="R842" s="397"/>
      <c r="S842" s="397"/>
      <c r="T842" s="397"/>
      <c r="U842" s="397"/>
      <c r="V842" s="558"/>
      <c r="W842" s="389">
        <f t="shared" si="141"/>
        <v>0</v>
      </c>
    </row>
    <row r="843" spans="1:23" ht="18.75" thickBot="1">
      <c r="A843" s="328">
        <v>350</v>
      </c>
      <c r="B843" s="185"/>
      <c r="C843" s="213">
        <v>3304</v>
      </c>
      <c r="D843" s="618" t="s">
        <v>1346</v>
      </c>
      <c r="E843" s="593"/>
      <c r="F843" s="596"/>
      <c r="G843" s="310"/>
      <c r="H843" s="826">
        <f t="shared" si="156"/>
        <v>0</v>
      </c>
      <c r="I843" s="308">
        <f t="shared" si="140"/>
      </c>
      <c r="J843" s="309"/>
      <c r="K843" s="392"/>
      <c r="L843" s="397"/>
      <c r="M843" s="397"/>
      <c r="N843" s="558"/>
      <c r="O843" s="309"/>
      <c r="P843" s="392"/>
      <c r="Q843" s="397"/>
      <c r="R843" s="397"/>
      <c r="S843" s="397"/>
      <c r="T843" s="397"/>
      <c r="U843" s="397"/>
      <c r="V843" s="558"/>
      <c r="W843" s="389">
        <f t="shared" si="141"/>
        <v>0</v>
      </c>
    </row>
    <row r="844" spans="1:23" ht="30.75" thickBot="1">
      <c r="A844" s="329">
        <v>355</v>
      </c>
      <c r="B844" s="185"/>
      <c r="C844" s="184">
        <v>3305</v>
      </c>
      <c r="D844" s="619" t="s">
        <v>1347</v>
      </c>
      <c r="E844" s="593"/>
      <c r="F844" s="596"/>
      <c r="G844" s="310"/>
      <c r="H844" s="826">
        <f t="shared" si="156"/>
        <v>0</v>
      </c>
      <c r="I844" s="308">
        <f t="shared" si="140"/>
      </c>
      <c r="J844" s="309"/>
      <c r="K844" s="392"/>
      <c r="L844" s="397"/>
      <c r="M844" s="397"/>
      <c r="N844" s="558"/>
      <c r="O844" s="309"/>
      <c r="P844" s="392"/>
      <c r="Q844" s="397"/>
      <c r="R844" s="397"/>
      <c r="S844" s="397"/>
      <c r="T844" s="397"/>
      <c r="U844" s="397"/>
      <c r="V844" s="558"/>
      <c r="W844" s="389">
        <f t="shared" si="141"/>
        <v>0</v>
      </c>
    </row>
    <row r="845" spans="1:23" ht="18.75" thickBot="1">
      <c r="A845" s="329">
        <v>375</v>
      </c>
      <c r="B845" s="185"/>
      <c r="C845" s="184">
        <v>3306</v>
      </c>
      <c r="D845" s="619" t="s">
        <v>1348</v>
      </c>
      <c r="E845" s="593"/>
      <c r="F845" s="596"/>
      <c r="G845" s="310"/>
      <c r="H845" s="826">
        <f t="shared" si="156"/>
        <v>0</v>
      </c>
      <c r="I845" s="308">
        <f t="shared" si="140"/>
      </c>
      <c r="J845" s="309"/>
      <c r="K845" s="392"/>
      <c r="L845" s="397"/>
      <c r="M845" s="397"/>
      <c r="N845" s="558"/>
      <c r="O845" s="309"/>
      <c r="P845" s="392"/>
      <c r="Q845" s="397"/>
      <c r="R845" s="397"/>
      <c r="S845" s="397"/>
      <c r="T845" s="397"/>
      <c r="U845" s="397"/>
      <c r="V845" s="558"/>
      <c r="W845" s="389">
        <f t="shared" si="141"/>
        <v>0</v>
      </c>
    </row>
    <row r="846" spans="1:23" ht="18.75" thickBot="1">
      <c r="A846" s="329">
        <v>380</v>
      </c>
      <c r="B846" s="181">
        <v>3900</v>
      </c>
      <c r="C846" s="1188" t="s">
        <v>1349</v>
      </c>
      <c r="D846" s="1189"/>
      <c r="E846" s="597"/>
      <c r="F846" s="602"/>
      <c r="G846" s="324"/>
      <c r="H846" s="826">
        <f t="shared" si="156"/>
        <v>0</v>
      </c>
      <c r="I846" s="308">
        <f aca="true" t="shared" si="157" ref="I846:I893">(IF($E846&lt;&gt;0,$I$2,IF($H846&lt;&gt;0,$I$2,"")))</f>
      </c>
      <c r="J846" s="309"/>
      <c r="K846" s="563"/>
      <c r="L846" s="321"/>
      <c r="M846" s="395">
        <f aca="true" t="shared" si="158" ref="M846:M889">H846</f>
        <v>0</v>
      </c>
      <c r="N846" s="557">
        <f>K846+L846-M846</f>
        <v>0</v>
      </c>
      <c r="O846" s="309"/>
      <c r="P846" s="563"/>
      <c r="Q846" s="321"/>
      <c r="R846" s="564">
        <f>+IF(+(K846+L846)&gt;=H846,+L846,+(+H846-K846))</f>
        <v>0</v>
      </c>
      <c r="S846" s="391">
        <f>P846+Q846-R846</f>
        <v>0</v>
      </c>
      <c r="T846" s="321"/>
      <c r="U846" s="321"/>
      <c r="V846" s="320"/>
      <c r="W846" s="389">
        <f aca="true" t="shared" si="159" ref="W846:W889">S846-T846-U846-V846</f>
        <v>0</v>
      </c>
    </row>
    <row r="847" spans="1:23" ht="18.75" thickBot="1">
      <c r="A847" s="329">
        <v>385</v>
      </c>
      <c r="B847" s="181">
        <v>4000</v>
      </c>
      <c r="C847" s="1192" t="s">
        <v>1350</v>
      </c>
      <c r="D847" s="1192"/>
      <c r="E847" s="597"/>
      <c r="F847" s="602"/>
      <c r="G847" s="324"/>
      <c r="H847" s="826">
        <f t="shared" si="156"/>
        <v>0</v>
      </c>
      <c r="I847" s="308">
        <f t="shared" si="157"/>
      </c>
      <c r="J847" s="309"/>
      <c r="K847" s="563"/>
      <c r="L847" s="321"/>
      <c r="M847" s="395">
        <f t="shared" si="158"/>
        <v>0</v>
      </c>
      <c r="N847" s="557">
        <f>K847+L847-M847</f>
        <v>0</v>
      </c>
      <c r="O847" s="309"/>
      <c r="P847" s="396"/>
      <c r="Q847" s="407"/>
      <c r="R847" s="407"/>
      <c r="S847" s="397"/>
      <c r="T847" s="407"/>
      <c r="U847" s="407"/>
      <c r="V847" s="558"/>
      <c r="W847" s="389">
        <f t="shared" si="159"/>
        <v>0</v>
      </c>
    </row>
    <row r="848" spans="1:23" ht="18.75" thickBot="1">
      <c r="A848" s="329">
        <v>390</v>
      </c>
      <c r="B848" s="181">
        <v>4100</v>
      </c>
      <c r="C848" s="1192" t="s">
        <v>1351</v>
      </c>
      <c r="D848" s="1192"/>
      <c r="E848" s="597"/>
      <c r="F848" s="602"/>
      <c r="G848" s="324"/>
      <c r="H848" s="826">
        <f t="shared" si="156"/>
        <v>0</v>
      </c>
      <c r="I848" s="308">
        <f t="shared" si="157"/>
      </c>
      <c r="J848" s="309"/>
      <c r="K848" s="396"/>
      <c r="L848" s="407"/>
      <c r="M848" s="407"/>
      <c r="N848" s="561"/>
      <c r="O848" s="309"/>
      <c r="P848" s="396"/>
      <c r="Q848" s="407"/>
      <c r="R848" s="407"/>
      <c r="S848" s="407"/>
      <c r="T848" s="407"/>
      <c r="U848" s="407"/>
      <c r="V848" s="561"/>
      <c r="W848" s="389">
        <f t="shared" si="159"/>
        <v>0</v>
      </c>
    </row>
    <row r="849" spans="1:23" ht="18.75" thickBot="1">
      <c r="A849" s="329">
        <v>395</v>
      </c>
      <c r="B849" s="181">
        <v>4200</v>
      </c>
      <c r="C849" s="1190" t="s">
        <v>1352</v>
      </c>
      <c r="D849" s="1223"/>
      <c r="E849" s="597">
        <f>SUM(E850:E855)</f>
        <v>0</v>
      </c>
      <c r="F849" s="393">
        <f>SUM(F850:F855)</f>
        <v>0</v>
      </c>
      <c r="G849" s="317">
        <f>SUM(G850:G855)</f>
        <v>0</v>
      </c>
      <c r="H849" s="317">
        <f>SUM(H850:H855)</f>
        <v>0</v>
      </c>
      <c r="I849" s="308">
        <f t="shared" si="157"/>
      </c>
      <c r="J849" s="309"/>
      <c r="K849" s="394">
        <f>SUM(K850:K855)</f>
        <v>0</v>
      </c>
      <c r="L849" s="395">
        <f>SUM(L850:L855)</f>
        <v>0</v>
      </c>
      <c r="M849" s="559">
        <f>SUM(M850:M855)</f>
        <v>0</v>
      </c>
      <c r="N849" s="560">
        <f>SUM(N850:N855)</f>
        <v>0</v>
      </c>
      <c r="O849" s="309"/>
      <c r="P849" s="394">
        <f aca="true" t="shared" si="160" ref="P849:V849">SUM(P850:P855)</f>
        <v>0</v>
      </c>
      <c r="Q849" s="395">
        <f t="shared" si="160"/>
        <v>0</v>
      </c>
      <c r="R849" s="395">
        <f t="shared" si="160"/>
        <v>0</v>
      </c>
      <c r="S849" s="395">
        <f t="shared" si="160"/>
        <v>0</v>
      </c>
      <c r="T849" s="395">
        <f t="shared" si="160"/>
        <v>0</v>
      </c>
      <c r="U849" s="395">
        <f t="shared" si="160"/>
        <v>0</v>
      </c>
      <c r="V849" s="560">
        <f t="shared" si="160"/>
        <v>0</v>
      </c>
      <c r="W849" s="389">
        <f t="shared" si="159"/>
        <v>0</v>
      </c>
    </row>
    <row r="850" spans="1:23" ht="18.75" thickBot="1">
      <c r="A850" s="323">
        <v>397</v>
      </c>
      <c r="B850" s="220"/>
      <c r="C850" s="186">
        <v>4201</v>
      </c>
      <c r="D850" s="179" t="s">
        <v>1353</v>
      </c>
      <c r="E850" s="593"/>
      <c r="F850" s="596"/>
      <c r="G850" s="310"/>
      <c r="H850" s="826">
        <f aca="true" t="shared" si="161" ref="H850:H855">F850+G850</f>
        <v>0</v>
      </c>
      <c r="I850" s="308">
        <f t="shared" si="157"/>
      </c>
      <c r="J850" s="309"/>
      <c r="K850" s="556"/>
      <c r="L850" s="319"/>
      <c r="M850" s="391">
        <f t="shared" si="158"/>
        <v>0</v>
      </c>
      <c r="N850" s="557">
        <f aca="true" t="shared" si="162" ref="N850:N855">K850+L850-M850</f>
        <v>0</v>
      </c>
      <c r="O850" s="309"/>
      <c r="P850" s="556"/>
      <c r="Q850" s="319"/>
      <c r="R850" s="564">
        <f aca="true" t="shared" si="163" ref="R850:R855">+IF(+(K850+L850)&gt;=H850,+L850,+(+H850-K850))</f>
        <v>0</v>
      </c>
      <c r="S850" s="391">
        <f aca="true" t="shared" si="164" ref="S850:S855">P850+Q850-R850</f>
        <v>0</v>
      </c>
      <c r="T850" s="319"/>
      <c r="U850" s="319"/>
      <c r="V850" s="320"/>
      <c r="W850" s="389">
        <f t="shared" si="159"/>
        <v>0</v>
      </c>
    </row>
    <row r="851" spans="1:23" ht="18.75" thickBot="1">
      <c r="A851" s="311">
        <v>398</v>
      </c>
      <c r="B851" s="220"/>
      <c r="C851" s="178">
        <v>4202</v>
      </c>
      <c r="D851" s="180" t="s">
        <v>1354</v>
      </c>
      <c r="E851" s="593"/>
      <c r="F851" s="596"/>
      <c r="G851" s="310"/>
      <c r="H851" s="826">
        <f t="shared" si="161"/>
        <v>0</v>
      </c>
      <c r="I851" s="308">
        <f t="shared" si="157"/>
      </c>
      <c r="J851" s="309"/>
      <c r="K851" s="556"/>
      <c r="L851" s="319"/>
      <c r="M851" s="391">
        <f t="shared" si="158"/>
        <v>0</v>
      </c>
      <c r="N851" s="557">
        <f t="shared" si="162"/>
        <v>0</v>
      </c>
      <c r="O851" s="309"/>
      <c r="P851" s="556"/>
      <c r="Q851" s="319"/>
      <c r="R851" s="564">
        <f t="shared" si="163"/>
        <v>0</v>
      </c>
      <c r="S851" s="391">
        <f t="shared" si="164"/>
        <v>0</v>
      </c>
      <c r="T851" s="319"/>
      <c r="U851" s="319"/>
      <c r="V851" s="320"/>
      <c r="W851" s="389">
        <f t="shared" si="159"/>
        <v>0</v>
      </c>
    </row>
    <row r="852" spans="1:23" ht="18.75" thickBot="1">
      <c r="A852" s="311">
        <v>399</v>
      </c>
      <c r="B852" s="220"/>
      <c r="C852" s="178">
        <v>4214</v>
      </c>
      <c r="D852" s="180" t="s">
        <v>1355</v>
      </c>
      <c r="E852" s="593"/>
      <c r="F852" s="596"/>
      <c r="G852" s="310"/>
      <c r="H852" s="826">
        <f t="shared" si="161"/>
        <v>0</v>
      </c>
      <c r="I852" s="308">
        <f t="shared" si="157"/>
      </c>
      <c r="J852" s="309"/>
      <c r="K852" s="556"/>
      <c r="L852" s="319"/>
      <c r="M852" s="391">
        <f t="shared" si="158"/>
        <v>0</v>
      </c>
      <c r="N852" s="557">
        <f t="shared" si="162"/>
        <v>0</v>
      </c>
      <c r="O852" s="309"/>
      <c r="P852" s="556"/>
      <c r="Q852" s="319"/>
      <c r="R852" s="564">
        <f t="shared" si="163"/>
        <v>0</v>
      </c>
      <c r="S852" s="391">
        <f t="shared" si="164"/>
        <v>0</v>
      </c>
      <c r="T852" s="319"/>
      <c r="U852" s="319"/>
      <c r="V852" s="320"/>
      <c r="W852" s="389">
        <f t="shared" si="159"/>
        <v>0</v>
      </c>
    </row>
    <row r="853" spans="1:23" ht="18.75" thickBot="1">
      <c r="A853" s="311">
        <v>400</v>
      </c>
      <c r="B853" s="220"/>
      <c r="C853" s="178">
        <v>4217</v>
      </c>
      <c r="D853" s="180" t="s">
        <v>1356</v>
      </c>
      <c r="E853" s="593"/>
      <c r="F853" s="596"/>
      <c r="G853" s="310"/>
      <c r="H853" s="826">
        <f t="shared" si="161"/>
        <v>0</v>
      </c>
      <c r="I853" s="308">
        <f t="shared" si="157"/>
      </c>
      <c r="J853" s="309"/>
      <c r="K853" s="556"/>
      <c r="L853" s="319"/>
      <c r="M853" s="391">
        <f t="shared" si="158"/>
        <v>0</v>
      </c>
      <c r="N853" s="557">
        <f t="shared" si="162"/>
        <v>0</v>
      </c>
      <c r="O853" s="309"/>
      <c r="P853" s="556"/>
      <c r="Q853" s="319"/>
      <c r="R853" s="564">
        <f t="shared" si="163"/>
        <v>0</v>
      </c>
      <c r="S853" s="391">
        <f t="shared" si="164"/>
        <v>0</v>
      </c>
      <c r="T853" s="319"/>
      <c r="U853" s="319"/>
      <c r="V853" s="320"/>
      <c r="W853" s="389">
        <f t="shared" si="159"/>
        <v>0</v>
      </c>
    </row>
    <row r="854" spans="1:23" ht="32.25" thickBot="1">
      <c r="A854" s="311">
        <v>401</v>
      </c>
      <c r="B854" s="220"/>
      <c r="C854" s="178">
        <v>4218</v>
      </c>
      <c r="D854" s="187" t="s">
        <v>1357</v>
      </c>
      <c r="E854" s="593"/>
      <c r="F854" s="596"/>
      <c r="G854" s="310"/>
      <c r="H854" s="826">
        <f t="shared" si="161"/>
        <v>0</v>
      </c>
      <c r="I854" s="308">
        <f t="shared" si="157"/>
      </c>
      <c r="J854" s="309"/>
      <c r="K854" s="556"/>
      <c r="L854" s="319"/>
      <c r="M854" s="391">
        <f t="shared" si="158"/>
        <v>0</v>
      </c>
      <c r="N854" s="557">
        <f t="shared" si="162"/>
        <v>0</v>
      </c>
      <c r="O854" s="309"/>
      <c r="P854" s="556"/>
      <c r="Q854" s="319"/>
      <c r="R854" s="564">
        <f t="shared" si="163"/>
        <v>0</v>
      </c>
      <c r="S854" s="391">
        <f t="shared" si="164"/>
        <v>0</v>
      </c>
      <c r="T854" s="319"/>
      <c r="U854" s="319"/>
      <c r="V854" s="320"/>
      <c r="W854" s="389">
        <f t="shared" si="159"/>
        <v>0</v>
      </c>
    </row>
    <row r="855" spans="1:23" ht="18.75" thickBot="1">
      <c r="A855" s="311">
        <v>402</v>
      </c>
      <c r="B855" s="220"/>
      <c r="C855" s="178">
        <v>4219</v>
      </c>
      <c r="D855" s="200" t="s">
        <v>1358</v>
      </c>
      <c r="E855" s="593"/>
      <c r="F855" s="596"/>
      <c r="G855" s="310"/>
      <c r="H855" s="826">
        <f t="shared" si="161"/>
        <v>0</v>
      </c>
      <c r="I855" s="308">
        <f t="shared" si="157"/>
      </c>
      <c r="J855" s="309"/>
      <c r="K855" s="556"/>
      <c r="L855" s="319"/>
      <c r="M855" s="391">
        <f t="shared" si="158"/>
        <v>0</v>
      </c>
      <c r="N855" s="557">
        <f t="shared" si="162"/>
        <v>0</v>
      </c>
      <c r="O855" s="309"/>
      <c r="P855" s="556"/>
      <c r="Q855" s="319"/>
      <c r="R855" s="564">
        <f t="shared" si="163"/>
        <v>0</v>
      </c>
      <c r="S855" s="391">
        <f t="shared" si="164"/>
        <v>0</v>
      </c>
      <c r="T855" s="319"/>
      <c r="U855" s="319"/>
      <c r="V855" s="320"/>
      <c r="W855" s="389">
        <f t="shared" si="159"/>
        <v>0</v>
      </c>
    </row>
    <row r="856" spans="1:23" ht="18.75" thickBot="1">
      <c r="A856" s="408">
        <v>404</v>
      </c>
      <c r="B856" s="181">
        <v>4300</v>
      </c>
      <c r="C856" s="1184" t="s">
        <v>1359</v>
      </c>
      <c r="D856" s="1184"/>
      <c r="E856" s="597">
        <f>SUM(E857:E859)</f>
        <v>0</v>
      </c>
      <c r="F856" s="393">
        <f>SUM(F857:F859)</f>
        <v>0</v>
      </c>
      <c r="G856" s="317">
        <f>SUM(G857:G859)</f>
        <v>0</v>
      </c>
      <c r="H856" s="317">
        <f>SUM(H857:H859)</f>
        <v>0</v>
      </c>
      <c r="I856" s="308">
        <f t="shared" si="157"/>
      </c>
      <c r="J856" s="309"/>
      <c r="K856" s="394">
        <f>SUM(K857:K859)</f>
        <v>0</v>
      </c>
      <c r="L856" s="395">
        <f>SUM(L857:L859)</f>
        <v>0</v>
      </c>
      <c r="M856" s="559">
        <f>SUM(M857:M859)</f>
        <v>0</v>
      </c>
      <c r="N856" s="560">
        <f>SUM(N857:N859)</f>
        <v>0</v>
      </c>
      <c r="O856" s="309"/>
      <c r="P856" s="394">
        <f aca="true" t="shared" si="165" ref="P856:V856">SUM(P857:P859)</f>
        <v>0</v>
      </c>
      <c r="Q856" s="395">
        <f t="shared" si="165"/>
        <v>0</v>
      </c>
      <c r="R856" s="395">
        <f t="shared" si="165"/>
        <v>0</v>
      </c>
      <c r="S856" s="395">
        <f t="shared" si="165"/>
        <v>0</v>
      </c>
      <c r="T856" s="395">
        <f t="shared" si="165"/>
        <v>0</v>
      </c>
      <c r="U856" s="395">
        <f t="shared" si="165"/>
        <v>0</v>
      </c>
      <c r="V856" s="560">
        <f t="shared" si="165"/>
        <v>0</v>
      </c>
      <c r="W856" s="389">
        <f t="shared" si="159"/>
        <v>0</v>
      </c>
    </row>
    <row r="857" spans="1:23" ht="18.75" thickBot="1">
      <c r="A857" s="408">
        <v>404</v>
      </c>
      <c r="B857" s="220"/>
      <c r="C857" s="186">
        <v>4301</v>
      </c>
      <c r="D857" s="210" t="s">
        <v>1360</v>
      </c>
      <c r="E857" s="593"/>
      <c r="F857" s="596"/>
      <c r="G857" s="310"/>
      <c r="H857" s="826">
        <f aca="true" t="shared" si="166" ref="H857:H862">F857+G857</f>
        <v>0</v>
      </c>
      <c r="I857" s="308">
        <f t="shared" si="157"/>
      </c>
      <c r="J857" s="309"/>
      <c r="K857" s="556"/>
      <c r="L857" s="319"/>
      <c r="M857" s="391">
        <f t="shared" si="158"/>
        <v>0</v>
      </c>
      <c r="N857" s="557">
        <f aca="true" t="shared" si="167" ref="N857:N862">K857+L857-M857</f>
        <v>0</v>
      </c>
      <c r="O857" s="309"/>
      <c r="P857" s="556"/>
      <c r="Q857" s="319"/>
      <c r="R857" s="564">
        <f aca="true" t="shared" si="168" ref="R857:R862">+IF(+(K857+L857)&gt;=H857,+L857,+(+H857-K857))</f>
        <v>0</v>
      </c>
      <c r="S857" s="391">
        <f aca="true" t="shared" si="169" ref="S857:S862">P857+Q857-R857</f>
        <v>0</v>
      </c>
      <c r="T857" s="319"/>
      <c r="U857" s="319"/>
      <c r="V857" s="320"/>
      <c r="W857" s="389">
        <f t="shared" si="159"/>
        <v>0</v>
      </c>
    </row>
    <row r="858" spans="1:23" ht="18.75" thickBot="1">
      <c r="A858" s="328">
        <v>440</v>
      </c>
      <c r="B858" s="220"/>
      <c r="C858" s="178">
        <v>4302</v>
      </c>
      <c r="D858" s="180" t="s">
        <v>1477</v>
      </c>
      <c r="E858" s="593"/>
      <c r="F858" s="596"/>
      <c r="G858" s="310"/>
      <c r="H858" s="826">
        <f t="shared" si="166"/>
        <v>0</v>
      </c>
      <c r="I858" s="308">
        <f t="shared" si="157"/>
      </c>
      <c r="J858" s="309"/>
      <c r="K858" s="556"/>
      <c r="L858" s="319"/>
      <c r="M858" s="391">
        <f t="shared" si="158"/>
        <v>0</v>
      </c>
      <c r="N858" s="557">
        <f t="shared" si="167"/>
        <v>0</v>
      </c>
      <c r="O858" s="309"/>
      <c r="P858" s="556"/>
      <c r="Q858" s="319"/>
      <c r="R858" s="564">
        <f t="shared" si="168"/>
        <v>0</v>
      </c>
      <c r="S858" s="391">
        <f t="shared" si="169"/>
        <v>0</v>
      </c>
      <c r="T858" s="319"/>
      <c r="U858" s="319"/>
      <c r="V858" s="320"/>
      <c r="W858" s="389">
        <f t="shared" si="159"/>
        <v>0</v>
      </c>
    </row>
    <row r="859" spans="1:23" ht="18.75" thickBot="1">
      <c r="A859" s="328">
        <v>450</v>
      </c>
      <c r="B859" s="220"/>
      <c r="C859" s="184">
        <v>4309</v>
      </c>
      <c r="D859" s="190" t="s">
        <v>1362</v>
      </c>
      <c r="E859" s="593"/>
      <c r="F859" s="596"/>
      <c r="G859" s="310"/>
      <c r="H859" s="826">
        <f t="shared" si="166"/>
        <v>0</v>
      </c>
      <c r="I859" s="308">
        <f t="shared" si="157"/>
      </c>
      <c r="J859" s="309"/>
      <c r="K859" s="556"/>
      <c r="L859" s="319"/>
      <c r="M859" s="391">
        <f t="shared" si="158"/>
        <v>0</v>
      </c>
      <c r="N859" s="557">
        <f t="shared" si="167"/>
        <v>0</v>
      </c>
      <c r="O859" s="309"/>
      <c r="P859" s="556"/>
      <c r="Q859" s="319"/>
      <c r="R859" s="564">
        <f t="shared" si="168"/>
        <v>0</v>
      </c>
      <c r="S859" s="391">
        <f t="shared" si="169"/>
        <v>0</v>
      </c>
      <c r="T859" s="319"/>
      <c r="U859" s="319"/>
      <c r="V859" s="320"/>
      <c r="W859" s="389">
        <f t="shared" si="159"/>
        <v>0</v>
      </c>
    </row>
    <row r="860" spans="1:23" ht="18.75" thickBot="1">
      <c r="A860" s="328">
        <v>495</v>
      </c>
      <c r="B860" s="181">
        <v>4400</v>
      </c>
      <c r="C860" s="1188" t="s">
        <v>1363</v>
      </c>
      <c r="D860" s="1188"/>
      <c r="E860" s="597"/>
      <c r="F860" s="602"/>
      <c r="G860" s="324"/>
      <c r="H860" s="826">
        <f t="shared" si="166"/>
        <v>0</v>
      </c>
      <c r="I860" s="308">
        <f t="shared" si="157"/>
      </c>
      <c r="J860" s="309"/>
      <c r="K860" s="563"/>
      <c r="L860" s="321"/>
      <c r="M860" s="395">
        <f t="shared" si="158"/>
        <v>0</v>
      </c>
      <c r="N860" s="557">
        <f t="shared" si="167"/>
        <v>0</v>
      </c>
      <c r="O860" s="309"/>
      <c r="P860" s="563"/>
      <c r="Q860" s="321"/>
      <c r="R860" s="564">
        <f t="shared" si="168"/>
        <v>0</v>
      </c>
      <c r="S860" s="391">
        <f t="shared" si="169"/>
        <v>0</v>
      </c>
      <c r="T860" s="321"/>
      <c r="U860" s="321"/>
      <c r="V860" s="320"/>
      <c r="W860" s="389">
        <f t="shared" si="159"/>
        <v>0</v>
      </c>
    </row>
    <row r="861" spans="1:23" ht="18.75" thickBot="1">
      <c r="A861" s="329">
        <v>500</v>
      </c>
      <c r="B861" s="181">
        <v>4500</v>
      </c>
      <c r="C861" s="1192" t="s">
        <v>1440</v>
      </c>
      <c r="D861" s="1192"/>
      <c r="E861" s="597"/>
      <c r="F861" s="602"/>
      <c r="G861" s="324"/>
      <c r="H861" s="826">
        <f t="shared" si="166"/>
        <v>0</v>
      </c>
      <c r="I861" s="308">
        <f t="shared" si="157"/>
      </c>
      <c r="J861" s="309"/>
      <c r="K861" s="563"/>
      <c r="L861" s="321"/>
      <c r="M861" s="395">
        <f t="shared" si="158"/>
        <v>0</v>
      </c>
      <c r="N861" s="557">
        <f t="shared" si="167"/>
        <v>0</v>
      </c>
      <c r="O861" s="309"/>
      <c r="P861" s="563"/>
      <c r="Q861" s="321"/>
      <c r="R861" s="564">
        <f t="shared" si="168"/>
        <v>0</v>
      </c>
      <c r="S861" s="391">
        <f t="shared" si="169"/>
        <v>0</v>
      </c>
      <c r="T861" s="321"/>
      <c r="U861" s="321"/>
      <c r="V861" s="320"/>
      <c r="W861" s="389">
        <f t="shared" si="159"/>
        <v>0</v>
      </c>
    </row>
    <row r="862" spans="1:23" ht="18.75" thickBot="1">
      <c r="A862" s="329">
        <v>505</v>
      </c>
      <c r="B862" s="181">
        <v>4600</v>
      </c>
      <c r="C862" s="1182" t="s">
        <v>1364</v>
      </c>
      <c r="D862" s="1183"/>
      <c r="E862" s="597"/>
      <c r="F862" s="602"/>
      <c r="G862" s="324"/>
      <c r="H862" s="826">
        <f t="shared" si="166"/>
        <v>0</v>
      </c>
      <c r="I862" s="308">
        <f t="shared" si="157"/>
      </c>
      <c r="J862" s="309"/>
      <c r="K862" s="563"/>
      <c r="L862" s="321"/>
      <c r="M862" s="395">
        <f t="shared" si="158"/>
        <v>0</v>
      </c>
      <c r="N862" s="557">
        <f t="shared" si="167"/>
        <v>0</v>
      </c>
      <c r="O862" s="309"/>
      <c r="P862" s="563"/>
      <c r="Q862" s="321"/>
      <c r="R862" s="564">
        <f t="shared" si="168"/>
        <v>0</v>
      </c>
      <c r="S862" s="391">
        <f t="shared" si="169"/>
        <v>0</v>
      </c>
      <c r="T862" s="321"/>
      <c r="U862" s="321"/>
      <c r="V862" s="320"/>
      <c r="W862" s="389">
        <f t="shared" si="159"/>
        <v>0</v>
      </c>
    </row>
    <row r="863" spans="1:23" ht="18.75" thickBot="1">
      <c r="A863" s="329">
        <v>510</v>
      </c>
      <c r="B863" s="181">
        <v>4900</v>
      </c>
      <c r="C863" s="1190" t="s">
        <v>859</v>
      </c>
      <c r="D863" s="1190"/>
      <c r="E863" s="597">
        <f>+E864+E865</f>
        <v>0</v>
      </c>
      <c r="F863" s="393">
        <f>+F864+F865</f>
        <v>0</v>
      </c>
      <c r="G863" s="317">
        <f>+G864+G865</f>
        <v>0</v>
      </c>
      <c r="H863" s="317">
        <f>+H864+H865</f>
        <v>0</v>
      </c>
      <c r="I863" s="308">
        <f t="shared" si="157"/>
      </c>
      <c r="J863" s="309"/>
      <c r="K863" s="396"/>
      <c r="L863" s="407"/>
      <c r="M863" s="407"/>
      <c r="N863" s="561"/>
      <c r="O863" s="309"/>
      <c r="P863" s="396"/>
      <c r="Q863" s="407"/>
      <c r="R863" s="407"/>
      <c r="S863" s="407"/>
      <c r="T863" s="407"/>
      <c r="U863" s="407"/>
      <c r="V863" s="561"/>
      <c r="W863" s="389">
        <f t="shared" si="159"/>
        <v>0</v>
      </c>
    </row>
    <row r="864" spans="1:23" ht="18.75" thickBot="1">
      <c r="A864" s="329">
        <v>515</v>
      </c>
      <c r="B864" s="220"/>
      <c r="C864" s="186">
        <v>4901</v>
      </c>
      <c r="D864" s="221" t="s">
        <v>860</v>
      </c>
      <c r="E864" s="593"/>
      <c r="F864" s="596"/>
      <c r="G864" s="310"/>
      <c r="H864" s="826">
        <f>F864+G864</f>
        <v>0</v>
      </c>
      <c r="I864" s="308">
        <f t="shared" si="157"/>
      </c>
      <c r="J864" s="309"/>
      <c r="K864" s="392"/>
      <c r="L864" s="397"/>
      <c r="M864" s="397"/>
      <c r="N864" s="558"/>
      <c r="O864" s="309"/>
      <c r="P864" s="392"/>
      <c r="Q864" s="397"/>
      <c r="R864" s="397"/>
      <c r="S864" s="397"/>
      <c r="T864" s="397"/>
      <c r="U864" s="397"/>
      <c r="V864" s="558"/>
      <c r="W864" s="389">
        <f t="shared" si="159"/>
        <v>0</v>
      </c>
    </row>
    <row r="865" spans="1:23" ht="18.75" thickBot="1">
      <c r="A865" s="329">
        <v>520</v>
      </c>
      <c r="B865" s="220"/>
      <c r="C865" s="184">
        <v>4902</v>
      </c>
      <c r="D865" s="190" t="s">
        <v>861</v>
      </c>
      <c r="E865" s="593"/>
      <c r="F865" s="596"/>
      <c r="G865" s="310"/>
      <c r="H865" s="826">
        <f>F865+G865</f>
        <v>0</v>
      </c>
      <c r="I865" s="308">
        <f t="shared" si="157"/>
      </c>
      <c r="J865" s="309"/>
      <c r="K865" s="392"/>
      <c r="L865" s="397"/>
      <c r="M865" s="397"/>
      <c r="N865" s="558"/>
      <c r="O865" s="309"/>
      <c r="P865" s="392"/>
      <c r="Q865" s="397"/>
      <c r="R865" s="397"/>
      <c r="S865" s="397"/>
      <c r="T865" s="397"/>
      <c r="U865" s="397"/>
      <c r="V865" s="558"/>
      <c r="W865" s="389">
        <f t="shared" si="159"/>
        <v>0</v>
      </c>
    </row>
    <row r="866" spans="1:23" ht="18.75" thickBot="1">
      <c r="A866" s="329">
        <v>525</v>
      </c>
      <c r="B866" s="222">
        <v>5100</v>
      </c>
      <c r="C866" s="1191" t="s">
        <v>1365</v>
      </c>
      <c r="D866" s="1191"/>
      <c r="E866" s="647"/>
      <c r="F866" s="644"/>
      <c r="G866" s="565"/>
      <c r="H866" s="826">
        <f>F866+G866</f>
        <v>0</v>
      </c>
      <c r="I866" s="308">
        <f t="shared" si="157"/>
      </c>
      <c r="J866" s="309"/>
      <c r="K866" s="566"/>
      <c r="L866" s="567"/>
      <c r="M866" s="410">
        <f t="shared" si="158"/>
        <v>0</v>
      </c>
      <c r="N866" s="557">
        <f>K866+L866-M866</f>
        <v>0</v>
      </c>
      <c r="O866" s="309"/>
      <c r="P866" s="566"/>
      <c r="Q866" s="567"/>
      <c r="R866" s="564">
        <f>+IF(+(K866+L866)&gt;=H866,+L866,+(+H866-K866))</f>
        <v>0</v>
      </c>
      <c r="S866" s="391">
        <f>P866+Q866-R866</f>
        <v>0</v>
      </c>
      <c r="T866" s="567"/>
      <c r="U866" s="567"/>
      <c r="V866" s="320"/>
      <c r="W866" s="389">
        <f t="shared" si="159"/>
        <v>0</v>
      </c>
    </row>
    <row r="867" spans="1:23" ht="18.75" thickBot="1">
      <c r="A867" s="328">
        <v>635</v>
      </c>
      <c r="B867" s="222">
        <v>5200</v>
      </c>
      <c r="C867" s="1193" t="s">
        <v>1366</v>
      </c>
      <c r="D867" s="1193"/>
      <c r="E867" s="647">
        <f>SUM(E868:E874)</f>
        <v>0</v>
      </c>
      <c r="F867" s="645">
        <f>SUM(F868:F874)</f>
        <v>0</v>
      </c>
      <c r="G867" s="568">
        <f>SUM(G868:G874)</f>
        <v>0</v>
      </c>
      <c r="H867" s="568">
        <f>SUM(H868:H874)</f>
        <v>0</v>
      </c>
      <c r="I867" s="308">
        <f t="shared" si="157"/>
      </c>
      <c r="J867" s="309"/>
      <c r="K867" s="409">
        <f>SUM(K868:K874)</f>
        <v>0</v>
      </c>
      <c r="L867" s="410">
        <f>SUM(L868:L874)</f>
        <v>0</v>
      </c>
      <c r="M867" s="569">
        <f>SUM(M868:M874)</f>
        <v>0</v>
      </c>
      <c r="N867" s="570">
        <f>SUM(N868:N874)</f>
        <v>0</v>
      </c>
      <c r="O867" s="309"/>
      <c r="P867" s="409">
        <f aca="true" t="shared" si="170" ref="P867:V867">SUM(P868:P874)</f>
        <v>0</v>
      </c>
      <c r="Q867" s="410">
        <f t="shared" si="170"/>
        <v>0</v>
      </c>
      <c r="R867" s="410">
        <f t="shared" si="170"/>
        <v>0</v>
      </c>
      <c r="S867" s="410">
        <f t="shared" si="170"/>
        <v>0</v>
      </c>
      <c r="T867" s="410">
        <f t="shared" si="170"/>
        <v>0</v>
      </c>
      <c r="U867" s="410">
        <f t="shared" si="170"/>
        <v>0</v>
      </c>
      <c r="V867" s="570">
        <f t="shared" si="170"/>
        <v>0</v>
      </c>
      <c r="W867" s="389">
        <f t="shared" si="159"/>
        <v>0</v>
      </c>
    </row>
    <row r="868" spans="1:23" ht="18.75" thickBot="1">
      <c r="A868" s="329">
        <v>640</v>
      </c>
      <c r="B868" s="223"/>
      <c r="C868" s="224">
        <v>5201</v>
      </c>
      <c r="D868" s="225" t="s">
        <v>1367</v>
      </c>
      <c r="E868" s="648"/>
      <c r="F868" s="646"/>
      <c r="G868" s="571"/>
      <c r="H868" s="826">
        <f aca="true" t="shared" si="171" ref="H868:H874">F868+G868</f>
        <v>0</v>
      </c>
      <c r="I868" s="308">
        <f t="shared" si="157"/>
      </c>
      <c r="J868" s="309"/>
      <c r="K868" s="572"/>
      <c r="L868" s="573"/>
      <c r="M868" s="413">
        <f t="shared" si="158"/>
        <v>0</v>
      </c>
      <c r="N868" s="557">
        <f aca="true" t="shared" si="172" ref="N868:N874">K868+L868-M868</f>
        <v>0</v>
      </c>
      <c r="O868" s="309"/>
      <c r="P868" s="572"/>
      <c r="Q868" s="573"/>
      <c r="R868" s="564">
        <f aca="true" t="shared" si="173" ref="R868:R874">+IF(+(K868+L868)&gt;=H868,+L868,+(+H868-K868))</f>
        <v>0</v>
      </c>
      <c r="S868" s="391">
        <f aca="true" t="shared" si="174" ref="S868:S874">P868+Q868-R868</f>
        <v>0</v>
      </c>
      <c r="T868" s="573"/>
      <c r="U868" s="573"/>
      <c r="V868" s="320"/>
      <c r="W868" s="389">
        <f t="shared" si="159"/>
        <v>0</v>
      </c>
    </row>
    <row r="869" spans="1:23" ht="18.75" thickBot="1">
      <c r="A869" s="329">
        <v>645</v>
      </c>
      <c r="B869" s="223"/>
      <c r="C869" s="226">
        <v>5202</v>
      </c>
      <c r="D869" s="227" t="s">
        <v>1368</v>
      </c>
      <c r="E869" s="648"/>
      <c r="F869" s="646"/>
      <c r="G869" s="571"/>
      <c r="H869" s="826">
        <f t="shared" si="171"/>
        <v>0</v>
      </c>
      <c r="I869" s="308">
        <f t="shared" si="157"/>
      </c>
      <c r="J869" s="309"/>
      <c r="K869" s="572"/>
      <c r="L869" s="573"/>
      <c r="M869" s="413">
        <f t="shared" si="158"/>
        <v>0</v>
      </c>
      <c r="N869" s="557">
        <f t="shared" si="172"/>
        <v>0</v>
      </c>
      <c r="O869" s="309"/>
      <c r="P869" s="572"/>
      <c r="Q869" s="573"/>
      <c r="R869" s="564">
        <f t="shared" si="173"/>
        <v>0</v>
      </c>
      <c r="S869" s="391">
        <f t="shared" si="174"/>
        <v>0</v>
      </c>
      <c r="T869" s="573"/>
      <c r="U869" s="573"/>
      <c r="V869" s="320"/>
      <c r="W869" s="389">
        <f t="shared" si="159"/>
        <v>0</v>
      </c>
    </row>
    <row r="870" spans="1:23" ht="18.75" thickBot="1">
      <c r="A870" s="329">
        <v>650</v>
      </c>
      <c r="B870" s="223"/>
      <c r="C870" s="226">
        <v>5203</v>
      </c>
      <c r="D870" s="227" t="s">
        <v>298</v>
      </c>
      <c r="E870" s="648"/>
      <c r="F870" s="646"/>
      <c r="G870" s="571"/>
      <c r="H870" s="826">
        <f t="shared" si="171"/>
        <v>0</v>
      </c>
      <c r="I870" s="308">
        <f t="shared" si="157"/>
      </c>
      <c r="J870" s="309"/>
      <c r="K870" s="572"/>
      <c r="L870" s="573"/>
      <c r="M870" s="413">
        <f t="shared" si="158"/>
        <v>0</v>
      </c>
      <c r="N870" s="557">
        <f t="shared" si="172"/>
        <v>0</v>
      </c>
      <c r="O870" s="309"/>
      <c r="P870" s="572"/>
      <c r="Q870" s="573"/>
      <c r="R870" s="564">
        <f t="shared" si="173"/>
        <v>0</v>
      </c>
      <c r="S870" s="391">
        <f t="shared" si="174"/>
        <v>0</v>
      </c>
      <c r="T870" s="573"/>
      <c r="U870" s="573"/>
      <c r="V870" s="320"/>
      <c r="W870" s="389">
        <f t="shared" si="159"/>
        <v>0</v>
      </c>
    </row>
    <row r="871" spans="1:23" ht="18.75" thickBot="1">
      <c r="A871" s="328">
        <v>655</v>
      </c>
      <c r="B871" s="223"/>
      <c r="C871" s="226">
        <v>5204</v>
      </c>
      <c r="D871" s="227" t="s">
        <v>299</v>
      </c>
      <c r="E871" s="648"/>
      <c r="F871" s="646"/>
      <c r="G871" s="571"/>
      <c r="H871" s="826">
        <f t="shared" si="171"/>
        <v>0</v>
      </c>
      <c r="I871" s="308">
        <f t="shared" si="157"/>
      </c>
      <c r="J871" s="309"/>
      <c r="K871" s="572"/>
      <c r="L871" s="573"/>
      <c r="M871" s="413">
        <f t="shared" si="158"/>
        <v>0</v>
      </c>
      <c r="N871" s="557">
        <f t="shared" si="172"/>
        <v>0</v>
      </c>
      <c r="O871" s="309"/>
      <c r="P871" s="572"/>
      <c r="Q871" s="573"/>
      <c r="R871" s="564">
        <f t="shared" si="173"/>
        <v>0</v>
      </c>
      <c r="S871" s="391">
        <f t="shared" si="174"/>
        <v>0</v>
      </c>
      <c r="T871" s="573"/>
      <c r="U871" s="573"/>
      <c r="V871" s="320"/>
      <c r="W871" s="389">
        <f t="shared" si="159"/>
        <v>0</v>
      </c>
    </row>
    <row r="872" spans="1:23" ht="18.75" thickBot="1">
      <c r="A872" s="328">
        <v>665</v>
      </c>
      <c r="B872" s="223"/>
      <c r="C872" s="226">
        <v>5205</v>
      </c>
      <c r="D872" s="227" t="s">
        <v>300</v>
      </c>
      <c r="E872" s="648"/>
      <c r="F872" s="646"/>
      <c r="G872" s="571"/>
      <c r="H872" s="826">
        <f t="shared" si="171"/>
        <v>0</v>
      </c>
      <c r="I872" s="308">
        <f t="shared" si="157"/>
      </c>
      <c r="J872" s="309"/>
      <c r="K872" s="572"/>
      <c r="L872" s="573"/>
      <c r="M872" s="413">
        <f t="shared" si="158"/>
        <v>0</v>
      </c>
      <c r="N872" s="557">
        <f t="shared" si="172"/>
        <v>0</v>
      </c>
      <c r="O872" s="309"/>
      <c r="P872" s="572"/>
      <c r="Q872" s="573"/>
      <c r="R872" s="564">
        <f t="shared" si="173"/>
        <v>0</v>
      </c>
      <c r="S872" s="391">
        <f t="shared" si="174"/>
        <v>0</v>
      </c>
      <c r="T872" s="573"/>
      <c r="U872" s="573"/>
      <c r="V872" s="320"/>
      <c r="W872" s="389">
        <f t="shared" si="159"/>
        <v>0</v>
      </c>
    </row>
    <row r="873" spans="1:23" ht="18.75" thickBot="1">
      <c r="A873" s="328">
        <v>675</v>
      </c>
      <c r="B873" s="223"/>
      <c r="C873" s="226">
        <v>5206</v>
      </c>
      <c r="D873" s="227" t="s">
        <v>301</v>
      </c>
      <c r="E873" s="648"/>
      <c r="F873" s="646"/>
      <c r="G873" s="571"/>
      <c r="H873" s="826">
        <f t="shared" si="171"/>
        <v>0</v>
      </c>
      <c r="I873" s="308">
        <f t="shared" si="157"/>
      </c>
      <c r="J873" s="309"/>
      <c r="K873" s="572"/>
      <c r="L873" s="573"/>
      <c r="M873" s="413">
        <f t="shared" si="158"/>
        <v>0</v>
      </c>
      <c r="N873" s="557">
        <f t="shared" si="172"/>
        <v>0</v>
      </c>
      <c r="O873" s="309"/>
      <c r="P873" s="572"/>
      <c r="Q873" s="573"/>
      <c r="R873" s="564">
        <f t="shared" si="173"/>
        <v>0</v>
      </c>
      <c r="S873" s="391">
        <f t="shared" si="174"/>
        <v>0</v>
      </c>
      <c r="T873" s="573"/>
      <c r="U873" s="573"/>
      <c r="V873" s="320"/>
      <c r="W873" s="389">
        <f t="shared" si="159"/>
        <v>0</v>
      </c>
    </row>
    <row r="874" spans="1:23" ht="18.75" thickBot="1">
      <c r="A874" s="328">
        <v>685</v>
      </c>
      <c r="B874" s="223"/>
      <c r="C874" s="228">
        <v>5219</v>
      </c>
      <c r="D874" s="229" t="s">
        <v>302</v>
      </c>
      <c r="E874" s="648"/>
      <c r="F874" s="646"/>
      <c r="G874" s="571"/>
      <c r="H874" s="826">
        <f t="shared" si="171"/>
        <v>0</v>
      </c>
      <c r="I874" s="308">
        <f t="shared" si="157"/>
      </c>
      <c r="J874" s="309"/>
      <c r="K874" s="572"/>
      <c r="L874" s="573"/>
      <c r="M874" s="413">
        <f t="shared" si="158"/>
        <v>0</v>
      </c>
      <c r="N874" s="557">
        <f t="shared" si="172"/>
        <v>0</v>
      </c>
      <c r="O874" s="309"/>
      <c r="P874" s="572"/>
      <c r="Q874" s="573"/>
      <c r="R874" s="564">
        <f t="shared" si="173"/>
        <v>0</v>
      </c>
      <c r="S874" s="391">
        <f t="shared" si="174"/>
        <v>0</v>
      </c>
      <c r="T874" s="573"/>
      <c r="U874" s="573"/>
      <c r="V874" s="320"/>
      <c r="W874" s="389">
        <f t="shared" si="159"/>
        <v>0</v>
      </c>
    </row>
    <row r="875" spans="1:23" ht="18.75" thickBot="1">
      <c r="A875" s="329">
        <v>690</v>
      </c>
      <c r="B875" s="222">
        <v>5300</v>
      </c>
      <c r="C875" s="1194" t="s">
        <v>303</v>
      </c>
      <c r="D875" s="1194"/>
      <c r="E875" s="647">
        <f>SUM(E876:E877)</f>
        <v>0</v>
      </c>
      <c r="F875" s="645">
        <f>SUM(F876:F877)</f>
        <v>0</v>
      </c>
      <c r="G875" s="568">
        <f>SUM(G876:G877)</f>
        <v>0</v>
      </c>
      <c r="H875" s="568">
        <f>SUM(H876:H877)</f>
        <v>0</v>
      </c>
      <c r="I875" s="308">
        <f t="shared" si="157"/>
      </c>
      <c r="J875" s="309"/>
      <c r="K875" s="409">
        <f>SUM(K876:K877)</f>
        <v>0</v>
      </c>
      <c r="L875" s="410">
        <f>SUM(L876:L877)</f>
        <v>0</v>
      </c>
      <c r="M875" s="569">
        <f>SUM(M876:M877)</f>
        <v>0</v>
      </c>
      <c r="N875" s="570">
        <f>SUM(N876:N877)</f>
        <v>0</v>
      </c>
      <c r="O875" s="309"/>
      <c r="P875" s="409">
        <f aca="true" t="shared" si="175" ref="P875:V875">SUM(P876:P877)</f>
        <v>0</v>
      </c>
      <c r="Q875" s="410">
        <f t="shared" si="175"/>
        <v>0</v>
      </c>
      <c r="R875" s="410">
        <f t="shared" si="175"/>
        <v>0</v>
      </c>
      <c r="S875" s="410">
        <f t="shared" si="175"/>
        <v>0</v>
      </c>
      <c r="T875" s="410">
        <f t="shared" si="175"/>
        <v>0</v>
      </c>
      <c r="U875" s="410">
        <f t="shared" si="175"/>
        <v>0</v>
      </c>
      <c r="V875" s="570">
        <f t="shared" si="175"/>
        <v>0</v>
      </c>
      <c r="W875" s="389">
        <f t="shared" si="159"/>
        <v>0</v>
      </c>
    </row>
    <row r="876" spans="1:23" ht="18.75" thickBot="1">
      <c r="A876" s="329">
        <v>695</v>
      </c>
      <c r="B876" s="223"/>
      <c r="C876" s="224">
        <v>5301</v>
      </c>
      <c r="D876" s="225" t="s">
        <v>1909</v>
      </c>
      <c r="E876" s="648"/>
      <c r="F876" s="646"/>
      <c r="G876" s="571"/>
      <c r="H876" s="826">
        <f>F876+G876</f>
        <v>0</v>
      </c>
      <c r="I876" s="308">
        <f t="shared" si="157"/>
      </c>
      <c r="J876" s="309"/>
      <c r="K876" s="572"/>
      <c r="L876" s="573"/>
      <c r="M876" s="413">
        <f t="shared" si="158"/>
        <v>0</v>
      </c>
      <c r="N876" s="557">
        <f>K876+L876-M876</f>
        <v>0</v>
      </c>
      <c r="O876" s="309"/>
      <c r="P876" s="572"/>
      <c r="Q876" s="573"/>
      <c r="R876" s="564">
        <f>+IF(+(K876+L876)&gt;=H876,+L876,+(+H876-K876))</f>
        <v>0</v>
      </c>
      <c r="S876" s="391">
        <f>P876+Q876-R876</f>
        <v>0</v>
      </c>
      <c r="T876" s="573"/>
      <c r="U876" s="573"/>
      <c r="V876" s="320"/>
      <c r="W876" s="389">
        <f t="shared" si="159"/>
        <v>0</v>
      </c>
    </row>
    <row r="877" spans="1:23" ht="18.75" thickBot="1">
      <c r="A877" s="328">
        <v>700</v>
      </c>
      <c r="B877" s="223"/>
      <c r="C877" s="228">
        <v>5309</v>
      </c>
      <c r="D877" s="229" t="s">
        <v>304</v>
      </c>
      <c r="E877" s="648"/>
      <c r="F877" s="646"/>
      <c r="G877" s="571"/>
      <c r="H877" s="826">
        <f>F877+G877</f>
        <v>0</v>
      </c>
      <c r="I877" s="308">
        <f t="shared" si="157"/>
      </c>
      <c r="J877" s="309"/>
      <c r="K877" s="572"/>
      <c r="L877" s="573"/>
      <c r="M877" s="413">
        <f t="shared" si="158"/>
        <v>0</v>
      </c>
      <c r="N877" s="557">
        <f>K877+L877-M877</f>
        <v>0</v>
      </c>
      <c r="O877" s="309"/>
      <c r="P877" s="572"/>
      <c r="Q877" s="573"/>
      <c r="R877" s="564">
        <f>+IF(+(K877+L877)&gt;=H877,+L877,+(+H877-K877))</f>
        <v>0</v>
      </c>
      <c r="S877" s="391">
        <f>P877+Q877-R877</f>
        <v>0</v>
      </c>
      <c r="T877" s="573"/>
      <c r="U877" s="573"/>
      <c r="V877" s="320"/>
      <c r="W877" s="389">
        <f t="shared" si="159"/>
        <v>0</v>
      </c>
    </row>
    <row r="878" spans="1:23" ht="18.75" thickBot="1">
      <c r="A878" s="328">
        <v>710</v>
      </c>
      <c r="B878" s="222">
        <v>5400</v>
      </c>
      <c r="C878" s="1191" t="s">
        <v>1383</v>
      </c>
      <c r="D878" s="1191"/>
      <c r="E878" s="647"/>
      <c r="F878" s="644"/>
      <c r="G878" s="565"/>
      <c r="H878" s="826">
        <f>F878+G878</f>
        <v>0</v>
      </c>
      <c r="I878" s="308">
        <f t="shared" si="157"/>
      </c>
      <c r="J878" s="309"/>
      <c r="K878" s="566"/>
      <c r="L878" s="567"/>
      <c r="M878" s="410">
        <f t="shared" si="158"/>
        <v>0</v>
      </c>
      <c r="N878" s="557">
        <f>K878+L878-M878</f>
        <v>0</v>
      </c>
      <c r="O878" s="309"/>
      <c r="P878" s="566"/>
      <c r="Q878" s="567"/>
      <c r="R878" s="564">
        <f>+IF(+(K878+L878)&gt;=H878,+L878,+(+H878-K878))</f>
        <v>0</v>
      </c>
      <c r="S878" s="391">
        <f>P878+Q878-R878</f>
        <v>0</v>
      </c>
      <c r="T878" s="567"/>
      <c r="U878" s="567"/>
      <c r="V878" s="320"/>
      <c r="W878" s="389">
        <f t="shared" si="159"/>
        <v>0</v>
      </c>
    </row>
    <row r="879" spans="1:23" ht="18.75" thickBot="1">
      <c r="A879" s="329">
        <v>715</v>
      </c>
      <c r="B879" s="181">
        <v>5500</v>
      </c>
      <c r="C879" s="1190" t="s">
        <v>1384</v>
      </c>
      <c r="D879" s="1190"/>
      <c r="E879" s="597">
        <f>SUM(E880:E883)</f>
        <v>0</v>
      </c>
      <c r="F879" s="393">
        <f>SUM(F880:F883)</f>
        <v>0</v>
      </c>
      <c r="G879" s="317">
        <f>SUM(G880:G883)</f>
        <v>0</v>
      </c>
      <c r="H879" s="317">
        <f>SUM(H880:H883)</f>
        <v>0</v>
      </c>
      <c r="I879" s="308">
        <f t="shared" si="157"/>
      </c>
      <c r="J879" s="309"/>
      <c r="K879" s="394">
        <f>SUM(K880:K883)</f>
        <v>0</v>
      </c>
      <c r="L879" s="395">
        <f>SUM(L880:L883)</f>
        <v>0</v>
      </c>
      <c r="M879" s="559">
        <f>SUM(M880:M883)</f>
        <v>0</v>
      </c>
      <c r="N879" s="560">
        <f>SUM(N880:N883)</f>
        <v>0</v>
      </c>
      <c r="O879" s="309"/>
      <c r="P879" s="394">
        <f aca="true" t="shared" si="176" ref="P879:V879">SUM(P880:P883)</f>
        <v>0</v>
      </c>
      <c r="Q879" s="395">
        <f t="shared" si="176"/>
        <v>0</v>
      </c>
      <c r="R879" s="395">
        <f t="shared" si="176"/>
        <v>0</v>
      </c>
      <c r="S879" s="395">
        <f t="shared" si="176"/>
        <v>0</v>
      </c>
      <c r="T879" s="395">
        <f t="shared" si="176"/>
        <v>0</v>
      </c>
      <c r="U879" s="395">
        <f t="shared" si="176"/>
        <v>0</v>
      </c>
      <c r="V879" s="560">
        <f t="shared" si="176"/>
        <v>0</v>
      </c>
      <c r="W879" s="389">
        <f t="shared" si="159"/>
        <v>0</v>
      </c>
    </row>
    <row r="880" spans="1:23" ht="18.75" thickBot="1">
      <c r="A880" s="329">
        <v>720</v>
      </c>
      <c r="B880" s="220"/>
      <c r="C880" s="186">
        <v>5501</v>
      </c>
      <c r="D880" s="210" t="s">
        <v>1385</v>
      </c>
      <c r="E880" s="593"/>
      <c r="F880" s="596"/>
      <c r="G880" s="310"/>
      <c r="H880" s="826">
        <f>F880+G880</f>
        <v>0</v>
      </c>
      <c r="I880" s="308">
        <f t="shared" si="157"/>
      </c>
      <c r="J880" s="309"/>
      <c r="K880" s="556"/>
      <c r="L880" s="319"/>
      <c r="M880" s="391">
        <f t="shared" si="158"/>
        <v>0</v>
      </c>
      <c r="N880" s="557">
        <f>K880+L880-M880</f>
        <v>0</v>
      </c>
      <c r="O880" s="309"/>
      <c r="P880" s="556"/>
      <c r="Q880" s="319"/>
      <c r="R880" s="564">
        <f>+IF(+(K880+L880)&gt;=H880,+L880,+(+H880-K880))</f>
        <v>0</v>
      </c>
      <c r="S880" s="391">
        <f>P880+Q880-R880</f>
        <v>0</v>
      </c>
      <c r="T880" s="319"/>
      <c r="U880" s="319"/>
      <c r="V880" s="320"/>
      <c r="W880" s="389">
        <f t="shared" si="159"/>
        <v>0</v>
      </c>
    </row>
    <row r="881" spans="1:23" ht="18.75" thickBot="1">
      <c r="A881" s="329">
        <v>725</v>
      </c>
      <c r="B881" s="220"/>
      <c r="C881" s="178">
        <v>5502</v>
      </c>
      <c r="D881" s="187" t="s">
        <v>1386</v>
      </c>
      <c r="E881" s="593"/>
      <c r="F881" s="596"/>
      <c r="G881" s="310"/>
      <c r="H881" s="826">
        <f>F881+G881</f>
        <v>0</v>
      </c>
      <c r="I881" s="308">
        <f t="shared" si="157"/>
      </c>
      <c r="J881" s="309"/>
      <c r="K881" s="556"/>
      <c r="L881" s="319"/>
      <c r="M881" s="391">
        <f t="shared" si="158"/>
        <v>0</v>
      </c>
      <c r="N881" s="557">
        <f>K881+L881-M881</f>
        <v>0</v>
      </c>
      <c r="O881" s="309"/>
      <c r="P881" s="556"/>
      <c r="Q881" s="319"/>
      <c r="R881" s="564">
        <f>+IF(+(K881+L881)&gt;=H881,+L881,+(+H881-K881))</f>
        <v>0</v>
      </c>
      <c r="S881" s="391">
        <f>P881+Q881-R881</f>
        <v>0</v>
      </c>
      <c r="T881" s="319"/>
      <c r="U881" s="319"/>
      <c r="V881" s="320"/>
      <c r="W881" s="389">
        <f t="shared" si="159"/>
        <v>0</v>
      </c>
    </row>
    <row r="882" spans="1:23" ht="18.75" thickBot="1">
      <c r="A882" s="329">
        <v>730</v>
      </c>
      <c r="B882" s="220"/>
      <c r="C882" s="178">
        <v>5503</v>
      </c>
      <c r="D882" s="180" t="s">
        <v>1387</v>
      </c>
      <c r="E882" s="593"/>
      <c r="F882" s="596"/>
      <c r="G882" s="310"/>
      <c r="H882" s="826">
        <f>F882+G882</f>
        <v>0</v>
      </c>
      <c r="I882" s="308">
        <f t="shared" si="157"/>
      </c>
      <c r="J882" s="309"/>
      <c r="K882" s="556"/>
      <c r="L882" s="319"/>
      <c r="M882" s="391">
        <f t="shared" si="158"/>
        <v>0</v>
      </c>
      <c r="N882" s="557">
        <f>K882+L882-M882</f>
        <v>0</v>
      </c>
      <c r="O882" s="309"/>
      <c r="P882" s="556"/>
      <c r="Q882" s="319"/>
      <c r="R882" s="564">
        <f>+IF(+(K882+L882)&gt;=H882,+L882,+(+H882-K882))</f>
        <v>0</v>
      </c>
      <c r="S882" s="391">
        <f>P882+Q882-R882</f>
        <v>0</v>
      </c>
      <c r="T882" s="319"/>
      <c r="U882" s="319"/>
      <c r="V882" s="320"/>
      <c r="W882" s="389">
        <f t="shared" si="159"/>
        <v>0</v>
      </c>
    </row>
    <row r="883" spans="1:23" ht="18.75" thickBot="1">
      <c r="A883" s="329">
        <v>735</v>
      </c>
      <c r="B883" s="220"/>
      <c r="C883" s="178">
        <v>5504</v>
      </c>
      <c r="D883" s="187" t="s">
        <v>1388</v>
      </c>
      <c r="E883" s="593"/>
      <c r="F883" s="596"/>
      <c r="G883" s="310"/>
      <c r="H883" s="826">
        <f>F883+G883</f>
        <v>0</v>
      </c>
      <c r="I883" s="308">
        <f t="shared" si="157"/>
      </c>
      <c r="J883" s="309"/>
      <c r="K883" s="556"/>
      <c r="L883" s="319"/>
      <c r="M883" s="391">
        <f t="shared" si="158"/>
        <v>0</v>
      </c>
      <c r="N883" s="557">
        <f>K883+L883-M883</f>
        <v>0</v>
      </c>
      <c r="O883" s="309"/>
      <c r="P883" s="556"/>
      <c r="Q883" s="319"/>
      <c r="R883" s="564">
        <f>+IF(+(K883+L883)&gt;=H883,+L883,+(+H883-K883))</f>
        <v>0</v>
      </c>
      <c r="S883" s="391">
        <f>P883+Q883-R883</f>
        <v>0</v>
      </c>
      <c r="T883" s="319"/>
      <c r="U883" s="319"/>
      <c r="V883" s="320"/>
      <c r="W883" s="389">
        <f t="shared" si="159"/>
        <v>0</v>
      </c>
    </row>
    <row r="884" spans="1:23" ht="18.75" thickBot="1">
      <c r="A884" s="329">
        <v>740</v>
      </c>
      <c r="B884" s="222">
        <v>5700</v>
      </c>
      <c r="C884" s="1195" t="s">
        <v>1389</v>
      </c>
      <c r="D884" s="1196"/>
      <c r="E884" s="647">
        <f>SUM(E885:E887)</f>
        <v>0</v>
      </c>
      <c r="F884" s="645">
        <f>SUM(F885:F887)</f>
        <v>0</v>
      </c>
      <c r="G884" s="568">
        <f>SUM(G885:G887)</f>
        <v>0</v>
      </c>
      <c r="H884" s="568">
        <f>SUM(H885:H887)</f>
        <v>0</v>
      </c>
      <c r="I884" s="308">
        <f t="shared" si="157"/>
      </c>
      <c r="J884" s="309"/>
      <c r="K884" s="409">
        <f>SUM(K885:K887)</f>
        <v>0</v>
      </c>
      <c r="L884" s="410">
        <f>SUM(L885:L887)</f>
        <v>0</v>
      </c>
      <c r="M884" s="569">
        <f>SUM(M885:M886)</f>
        <v>0</v>
      </c>
      <c r="N884" s="570">
        <f>SUM(N885:N887)</f>
        <v>0</v>
      </c>
      <c r="O884" s="309"/>
      <c r="P884" s="409">
        <f>SUM(P885:P887)</f>
        <v>0</v>
      </c>
      <c r="Q884" s="410">
        <f>SUM(Q885:Q887)</f>
        <v>0</v>
      </c>
      <c r="R884" s="410">
        <f>SUM(R885:R887)</f>
        <v>0</v>
      </c>
      <c r="S884" s="410">
        <f>SUM(S885:S887)</f>
        <v>0</v>
      </c>
      <c r="T884" s="410">
        <f>SUM(T885:T887)</f>
        <v>0</v>
      </c>
      <c r="U884" s="410">
        <f>SUM(U885:U886)</f>
        <v>0</v>
      </c>
      <c r="V884" s="570">
        <f>SUM(V885:V887)</f>
        <v>0</v>
      </c>
      <c r="W884" s="389">
        <f t="shared" si="159"/>
        <v>0</v>
      </c>
    </row>
    <row r="885" spans="1:23" ht="18.75" thickBot="1">
      <c r="A885" s="329">
        <v>745</v>
      </c>
      <c r="B885" s="223"/>
      <c r="C885" s="224">
        <v>5701</v>
      </c>
      <c r="D885" s="225" t="s">
        <v>1390</v>
      </c>
      <c r="E885" s="648"/>
      <c r="F885" s="646"/>
      <c r="G885" s="571"/>
      <c r="H885" s="826">
        <f>F885+G885</f>
        <v>0</v>
      </c>
      <c r="I885" s="308">
        <f t="shared" si="157"/>
      </c>
      <c r="J885" s="309"/>
      <c r="K885" s="572"/>
      <c r="L885" s="573"/>
      <c r="M885" s="413">
        <f t="shared" si="158"/>
        <v>0</v>
      </c>
      <c r="N885" s="557">
        <f>K885+L885-M885</f>
        <v>0</v>
      </c>
      <c r="O885" s="309"/>
      <c r="P885" s="572"/>
      <c r="Q885" s="573"/>
      <c r="R885" s="564">
        <f>+IF(+(K885+L885)&gt;=H885,+L885,+(+H885-K885))</f>
        <v>0</v>
      </c>
      <c r="S885" s="391">
        <f>P885+Q885-R885</f>
        <v>0</v>
      </c>
      <c r="T885" s="573"/>
      <c r="U885" s="573"/>
      <c r="V885" s="320"/>
      <c r="W885" s="389">
        <f t="shared" si="159"/>
        <v>0</v>
      </c>
    </row>
    <row r="886" spans="1:23" ht="19.5" thickBot="1">
      <c r="A886" s="328">
        <v>750</v>
      </c>
      <c r="B886" s="223"/>
      <c r="C886" s="228">
        <v>5702</v>
      </c>
      <c r="D886" s="229" t="s">
        <v>1391</v>
      </c>
      <c r="E886" s="648"/>
      <c r="F886" s="646"/>
      <c r="G886" s="571"/>
      <c r="H886" s="826">
        <f>F886+G886</f>
        <v>0</v>
      </c>
      <c r="I886" s="308">
        <f t="shared" si="157"/>
      </c>
      <c r="J886" s="309"/>
      <c r="K886" s="572"/>
      <c r="L886" s="573"/>
      <c r="M886" s="413">
        <f t="shared" si="158"/>
        <v>0</v>
      </c>
      <c r="N886" s="557">
        <f>K886+L886-M886</f>
        <v>0</v>
      </c>
      <c r="O886" s="309"/>
      <c r="P886" s="572"/>
      <c r="Q886" s="573"/>
      <c r="R886" s="564">
        <f>+IF(+(K886+L886)&gt;=H886,+L886,+(+H886-K886))</f>
        <v>0</v>
      </c>
      <c r="S886" s="391">
        <f>P886+Q886-R886</f>
        <v>0</v>
      </c>
      <c r="T886" s="573"/>
      <c r="U886" s="573"/>
      <c r="V886" s="320"/>
      <c r="W886" s="389">
        <f t="shared" si="159"/>
        <v>0</v>
      </c>
    </row>
    <row r="887" spans="1:23" ht="19.5" thickBot="1">
      <c r="A887" s="329">
        <v>755</v>
      </c>
      <c r="B887" s="177"/>
      <c r="C887" s="230">
        <v>4071</v>
      </c>
      <c r="D887" s="620" t="s">
        <v>1392</v>
      </c>
      <c r="E887" s="593"/>
      <c r="F887" s="608"/>
      <c r="G887" s="343"/>
      <c r="H887" s="826">
        <f>F887+G887</f>
        <v>0</v>
      </c>
      <c r="I887" s="308">
        <f t="shared" si="157"/>
      </c>
      <c r="J887" s="309"/>
      <c r="K887" s="415"/>
      <c r="L887" s="397"/>
      <c r="M887" s="397"/>
      <c r="N887" s="574"/>
      <c r="O887" s="309"/>
      <c r="P887" s="392"/>
      <c r="Q887" s="397"/>
      <c r="R887" s="397"/>
      <c r="S887" s="397"/>
      <c r="T887" s="397"/>
      <c r="U887" s="397"/>
      <c r="V887" s="558"/>
      <c r="W887" s="389">
        <f t="shared" si="159"/>
        <v>0</v>
      </c>
    </row>
    <row r="888" spans="1:23" ht="36" customHeight="1">
      <c r="A888" s="329">
        <v>760</v>
      </c>
      <c r="B888" s="220"/>
      <c r="C888" s="231"/>
      <c r="D888" s="417"/>
      <c r="E888" s="314"/>
      <c r="F888" s="314"/>
      <c r="G888" s="314"/>
      <c r="H888" s="315"/>
      <c r="I888" s="308">
        <f t="shared" si="157"/>
      </c>
      <c r="J888" s="309"/>
      <c r="K888" s="575"/>
      <c r="L888" s="576"/>
      <c r="M888" s="404"/>
      <c r="N888" s="405"/>
      <c r="O888" s="309"/>
      <c r="P888" s="575"/>
      <c r="Q888" s="576"/>
      <c r="R888" s="404"/>
      <c r="S888" s="404"/>
      <c r="T888" s="576"/>
      <c r="U888" s="404"/>
      <c r="V888" s="405"/>
      <c r="W888" s="405"/>
    </row>
    <row r="889" spans="1:23" ht="19.5" thickBot="1">
      <c r="A889" s="328">
        <v>765</v>
      </c>
      <c r="B889" s="577">
        <v>98</v>
      </c>
      <c r="C889" s="1197" t="s">
        <v>1393</v>
      </c>
      <c r="D889" s="1184"/>
      <c r="E889" s="597"/>
      <c r="F889" s="602"/>
      <c r="G889" s="324"/>
      <c r="H889" s="826">
        <f>F889+G889</f>
        <v>0</v>
      </c>
      <c r="I889" s="308">
        <f t="shared" si="157"/>
      </c>
      <c r="J889" s="309"/>
      <c r="K889" s="563"/>
      <c r="L889" s="321"/>
      <c r="M889" s="395">
        <f t="shared" si="158"/>
        <v>0</v>
      </c>
      <c r="N889" s="557">
        <f>K889+L889-M889</f>
        <v>0</v>
      </c>
      <c r="O889" s="309"/>
      <c r="P889" s="563"/>
      <c r="Q889" s="321"/>
      <c r="R889" s="564">
        <f>+IF(+(K889+L889)&gt;=H889,+L889,+(+H889-K889))</f>
        <v>0</v>
      </c>
      <c r="S889" s="391">
        <f>P889+Q889-R889</f>
        <v>0</v>
      </c>
      <c r="T889" s="321"/>
      <c r="U889" s="321"/>
      <c r="V889" s="320"/>
      <c r="W889" s="389">
        <f t="shared" si="159"/>
        <v>0</v>
      </c>
    </row>
    <row r="890" spans="1:23" ht="15.75">
      <c r="A890" s="328">
        <v>775</v>
      </c>
      <c r="B890" s="232"/>
      <c r="C890" s="419" t="s">
        <v>1394</v>
      </c>
      <c r="D890" s="420"/>
      <c r="E890" s="515"/>
      <c r="F890" s="515"/>
      <c r="G890" s="515"/>
      <c r="H890" s="421"/>
      <c r="I890" s="308">
        <f t="shared" si="157"/>
      </c>
      <c r="J890" s="309"/>
      <c r="K890" s="422"/>
      <c r="L890" s="423"/>
      <c r="M890" s="423"/>
      <c r="N890" s="424"/>
      <c r="O890" s="309"/>
      <c r="P890" s="422"/>
      <c r="Q890" s="423"/>
      <c r="R890" s="423"/>
      <c r="S890" s="423"/>
      <c r="T890" s="423"/>
      <c r="U890" s="423"/>
      <c r="V890" s="424"/>
      <c r="W890" s="424"/>
    </row>
    <row r="891" spans="1:23" ht="15.75">
      <c r="A891" s="329">
        <v>780</v>
      </c>
      <c r="B891" s="232"/>
      <c r="C891" s="425" t="s">
        <v>1395</v>
      </c>
      <c r="D891" s="417"/>
      <c r="E891" s="503"/>
      <c r="F891" s="503"/>
      <c r="G891" s="503"/>
      <c r="H891" s="382"/>
      <c r="I891" s="308">
        <f t="shared" si="157"/>
      </c>
      <c r="J891" s="309"/>
      <c r="K891" s="426"/>
      <c r="L891" s="427"/>
      <c r="M891" s="427"/>
      <c r="N891" s="428"/>
      <c r="O891" s="309"/>
      <c r="P891" s="426"/>
      <c r="Q891" s="427"/>
      <c r="R891" s="427"/>
      <c r="S891" s="427"/>
      <c r="T891" s="427"/>
      <c r="U891" s="427"/>
      <c r="V891" s="428"/>
      <c r="W891" s="428"/>
    </row>
    <row r="892" spans="1:23" ht="16.5" thickBot="1">
      <c r="A892" s="329">
        <v>785</v>
      </c>
      <c r="B892" s="233"/>
      <c r="C892" s="429" t="s">
        <v>1396</v>
      </c>
      <c r="D892" s="430"/>
      <c r="E892" s="516"/>
      <c r="F892" s="516"/>
      <c r="G892" s="516"/>
      <c r="H892" s="384"/>
      <c r="I892" s="308">
        <f t="shared" si="157"/>
      </c>
      <c r="J892" s="309"/>
      <c r="K892" s="431"/>
      <c r="L892" s="432"/>
      <c r="M892" s="432"/>
      <c r="N892" s="433"/>
      <c r="O892" s="309"/>
      <c r="P892" s="431"/>
      <c r="Q892" s="432"/>
      <c r="R892" s="432"/>
      <c r="S892" s="432"/>
      <c r="T892" s="432"/>
      <c r="U892" s="432"/>
      <c r="V892" s="433"/>
      <c r="W892" s="433"/>
    </row>
    <row r="893" spans="1:23" ht="19.5" thickBot="1">
      <c r="A893" s="329">
        <v>790</v>
      </c>
      <c r="B893" s="234"/>
      <c r="C893" s="203" t="s">
        <v>709</v>
      </c>
      <c r="D893" s="235" t="s">
        <v>1397</v>
      </c>
      <c r="E893" s="346">
        <f>SUM(E781,E784,E790,E796,E797,E815,E819,E825,E828,E829,E830,E831,E832,E839,E846,E847,E848,E849,E856,E860,E861,E862,E863,E866,E867,E875,E878,E879,E884)+E889</f>
        <v>0</v>
      </c>
      <c r="F893" s="346">
        <f>SUM(F781,F784,F790,F796,F797,F815,F819,F825,F828,F829,F830,F831,F832,F839,F846,F847,F848,F849,F856,F860,F861,F862,F863,F866,F867,F875,F878,F879,F884)+F889</f>
        <v>0</v>
      </c>
      <c r="G893" s="346">
        <f>SUM(G781,G784,G790,G796,G797,G815,G819,G825,G828,G829,G830,G831,G832,G839,G846,G847,G848,G849,G856,G860,G861,G862,G863,G866,G867,G875,G878,G879,G884)+G889</f>
        <v>0</v>
      </c>
      <c r="H893" s="346">
        <f>SUM(H781,H784,H790,H796,H797,H815,H819,H825,H828,H829,H830,H831,H832,H839,H846,H847,H848,H849,H856,H860,H861,H862,H863,H866,H867,H875,H878,H879,H884)+H889</f>
        <v>0</v>
      </c>
      <c r="I893" s="308">
        <f t="shared" si="157"/>
      </c>
      <c r="J893" s="578" t="str">
        <f>LEFT(C778,1)</f>
        <v>0</v>
      </c>
      <c r="K893" s="346">
        <f>SUM(K781,K784,K790,K796,K797,K815,K819,K825,K828,K829,K830,K831,K832,K839,K846,K847,K848,K849,K856,K860,K861,K862,K863,K866,K867,K875,K878,K879,K884)+K889</f>
        <v>0</v>
      </c>
      <c r="L893" s="346">
        <f>SUM(L781,L784,L790,L796,L797,L815,L819,L825,L828,L829,L830,L831,L832,L839,L846,L847,L848,L849,L856,L860,L861,L862,L863,L866,L867,L875,L878,L879,L884)+L889</f>
        <v>0</v>
      </c>
      <c r="M893" s="346">
        <f>SUM(M781,M784,M790,M796,M797,M815,M819,M825,M828,M829,M830,M831,M832,M839,M846,M847,M848,M849,M856,M860,M861,M862,M863,M866,M867,M875,M878,M879,M884)+M889</f>
        <v>0</v>
      </c>
      <c r="N893" s="346">
        <f>SUM(N781,N784,N790,N796,N797,N815,N819,N825,N828,N829,N830,N831,N832,N839,N846,N847,N848,N849,N856,N860,N861,N862,N863,N866,N867,N875,N878,N879,N884)+N889</f>
        <v>0</v>
      </c>
      <c r="O893" s="282"/>
      <c r="P893" s="346">
        <f aca="true" t="shared" si="177" ref="P893:U893">SUM(P781,P784,P790,P796,P797,P815,P819,P825,P828,P829,P830,P831,P832,P839,P846,P847,P848,P849,P856,P860,P861,P862,P863,P866,P867,P875,P878,P879,P884)+P889</f>
        <v>0</v>
      </c>
      <c r="Q893" s="346">
        <f t="shared" si="177"/>
        <v>0</v>
      </c>
      <c r="R893" s="346">
        <f t="shared" si="177"/>
        <v>0</v>
      </c>
      <c r="S893" s="346">
        <f t="shared" si="177"/>
        <v>0</v>
      </c>
      <c r="T893" s="346">
        <f t="shared" si="177"/>
        <v>0</v>
      </c>
      <c r="U893" s="346">
        <f t="shared" si="177"/>
        <v>0</v>
      </c>
      <c r="V893" s="346">
        <f>SUM(V781,V784,V790,V796,V797,V815,V819,V825,V828,V829,V830,V831,V832,V839,V846,V847,V848,V849,V856,V860,V861,V862,V863,V866,V867,V875,V878,V879,V884)+V889</f>
        <v>0</v>
      </c>
      <c r="W893" s="389">
        <f>S893-T893-U893-V893</f>
        <v>0</v>
      </c>
    </row>
    <row r="894" spans="1:23" ht="15.75">
      <c r="A894" s="329">
        <v>795</v>
      </c>
      <c r="B894" s="193"/>
      <c r="C894" s="236"/>
      <c r="H894" s="279"/>
      <c r="I894" s="281">
        <f>I893</f>
      </c>
      <c r="O894" s="523"/>
      <c r="W894" s="523"/>
    </row>
    <row r="895" spans="1:23" ht="15.75">
      <c r="A895" s="328">
        <v>805</v>
      </c>
      <c r="B895" s="436"/>
      <c r="C895" s="437"/>
      <c r="D895" s="438"/>
      <c r="E895" s="348"/>
      <c r="F895" s="348"/>
      <c r="G895" s="348"/>
      <c r="H895" s="354"/>
      <c r="I895" s="281">
        <f>I893</f>
      </c>
      <c r="K895" s="348"/>
      <c r="L895" s="348"/>
      <c r="M895" s="354"/>
      <c r="N895" s="354"/>
      <c r="O895" s="523"/>
      <c r="P895" s="348"/>
      <c r="Q895" s="348"/>
      <c r="R895" s="354"/>
      <c r="S895" s="354"/>
      <c r="T895" s="348"/>
      <c r="U895" s="354"/>
      <c r="V895" s="354"/>
      <c r="W895" s="523"/>
    </row>
    <row r="896" spans="1:23" ht="15.75">
      <c r="A896" s="329">
        <v>810</v>
      </c>
      <c r="C896" s="287"/>
      <c r="D896" s="288"/>
      <c r="E896" s="348"/>
      <c r="F896" s="348"/>
      <c r="G896" s="348"/>
      <c r="H896" s="354"/>
      <c r="I896" s="281">
        <f>I893</f>
      </c>
      <c r="K896" s="348"/>
      <c r="L896" s="348"/>
      <c r="M896" s="354"/>
      <c r="N896" s="354"/>
      <c r="O896" s="523"/>
      <c r="P896" s="348"/>
      <c r="Q896" s="348"/>
      <c r="R896" s="354"/>
      <c r="S896" s="354"/>
      <c r="T896" s="348"/>
      <c r="U896" s="354"/>
      <c r="V896" s="354"/>
      <c r="W896" s="523"/>
    </row>
    <row r="897" spans="1:23" ht="15.75">
      <c r="A897" s="329">
        <v>815</v>
      </c>
      <c r="B897" s="1169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897" s="1169"/>
      <c r="D897" s="1169"/>
      <c r="E897" s="348"/>
      <c r="F897" s="348"/>
      <c r="G897" s="348"/>
      <c r="H897" s="354"/>
      <c r="I897" s="281">
        <f>I893</f>
      </c>
      <c r="K897" s="348"/>
      <c r="L897" s="348"/>
      <c r="M897" s="354"/>
      <c r="N897" s="354"/>
      <c r="O897" s="523"/>
      <c r="P897" s="348"/>
      <c r="Q897" s="348"/>
      <c r="R897" s="354"/>
      <c r="S897" s="354"/>
      <c r="T897" s="348"/>
      <c r="U897" s="354"/>
      <c r="V897" s="354"/>
      <c r="W897" s="523"/>
    </row>
    <row r="898" spans="1:23" ht="15.75">
      <c r="A898" s="335">
        <v>525</v>
      </c>
      <c r="C898" s="287"/>
      <c r="D898" s="288"/>
      <c r="E898" s="349" t="s">
        <v>1133</v>
      </c>
      <c r="F898" s="349" t="s">
        <v>987</v>
      </c>
      <c r="G898" s="348"/>
      <c r="H898" s="354"/>
      <c r="I898" s="281">
        <f>I893</f>
      </c>
      <c r="K898" s="348"/>
      <c r="L898" s="348"/>
      <c r="M898" s="354"/>
      <c r="N898" s="354"/>
      <c r="O898" s="523"/>
      <c r="P898" s="348"/>
      <c r="Q898" s="348"/>
      <c r="R898" s="354"/>
      <c r="S898" s="354"/>
      <c r="T898" s="348"/>
      <c r="U898" s="354"/>
      <c r="V898" s="354"/>
      <c r="W898" s="523"/>
    </row>
    <row r="899" spans="1:23" ht="15.75">
      <c r="A899" s="328">
        <v>820</v>
      </c>
      <c r="B899" s="1171" t="str">
        <f>$B$9</f>
        <v>МИНИСТЕРСТВО НА ОКОЛНАТА СРЕДА И ВОДИТЕ</v>
      </c>
      <c r="C899" s="1171"/>
      <c r="D899" s="1171"/>
      <c r="E899" s="350">
        <f>$E$9</f>
        <v>41640</v>
      </c>
      <c r="F899" s="351">
        <f>$F$9</f>
        <v>42004</v>
      </c>
      <c r="G899" s="348"/>
      <c r="H899" s="354"/>
      <c r="I899" s="281">
        <f>I893</f>
      </c>
      <c r="K899" s="348"/>
      <c r="L899" s="348"/>
      <c r="M899" s="354"/>
      <c r="N899" s="354"/>
      <c r="O899" s="523"/>
      <c r="P899" s="348"/>
      <c r="Q899" s="348"/>
      <c r="R899" s="354"/>
      <c r="S899" s="354"/>
      <c r="T899" s="348"/>
      <c r="U899" s="354"/>
      <c r="V899" s="354"/>
      <c r="W899" s="523"/>
    </row>
    <row r="900" spans="1:23" ht="15.75">
      <c r="A900" s="329">
        <v>821</v>
      </c>
      <c r="B900" s="291" t="str">
        <f>$B$10</f>
        <v>(наименование на разпоредителя с бюджет)</v>
      </c>
      <c r="E900" s="348"/>
      <c r="F900" s="352">
        <f>$F$10</f>
        <v>0</v>
      </c>
      <c r="G900" s="348"/>
      <c r="H900" s="354"/>
      <c r="I900" s="281">
        <f>I893</f>
      </c>
      <c r="K900" s="348"/>
      <c r="L900" s="348"/>
      <c r="M900" s="354"/>
      <c r="N900" s="354"/>
      <c r="O900" s="523"/>
      <c r="P900" s="348"/>
      <c r="Q900" s="348"/>
      <c r="R900" s="354"/>
      <c r="S900" s="354"/>
      <c r="T900" s="348"/>
      <c r="U900" s="354"/>
      <c r="V900" s="354"/>
      <c r="W900" s="523"/>
    </row>
    <row r="901" spans="1:23" ht="16.5" thickBot="1">
      <c r="A901" s="329">
        <v>822</v>
      </c>
      <c r="B901" s="291"/>
      <c r="E901" s="353"/>
      <c r="F901" s="348"/>
      <c r="G901" s="348"/>
      <c r="H901" s="354"/>
      <c r="I901" s="281">
        <f>I893</f>
      </c>
      <c r="K901" s="348"/>
      <c r="L901" s="348"/>
      <c r="M901" s="354"/>
      <c r="N901" s="354"/>
      <c r="O901" s="523"/>
      <c r="P901" s="348"/>
      <c r="Q901" s="348"/>
      <c r="R901" s="354"/>
      <c r="S901" s="354"/>
      <c r="T901" s="348"/>
      <c r="U901" s="354"/>
      <c r="V901" s="354"/>
      <c r="W901" s="523"/>
    </row>
    <row r="902" spans="1:23" ht="17.25" thickBot="1" thickTop="1">
      <c r="A902" s="329">
        <v>823</v>
      </c>
      <c r="B902" s="1171" t="str">
        <f>$B$12</f>
        <v>Министерство на околната среда и водите</v>
      </c>
      <c r="C902" s="1171"/>
      <c r="D902" s="1171"/>
      <c r="E902" s="348" t="s">
        <v>1135</v>
      </c>
      <c r="F902" s="355" t="str">
        <f>$F$12</f>
        <v>1900</v>
      </c>
      <c r="G902" s="348"/>
      <c r="H902" s="354"/>
      <c r="I902" s="281">
        <f>I893</f>
      </c>
      <c r="K902" s="348"/>
      <c r="L902" s="348"/>
      <c r="M902" s="354"/>
      <c r="N902" s="354"/>
      <c r="O902" s="523"/>
      <c r="P902" s="348"/>
      <c r="Q902" s="348"/>
      <c r="R902" s="354"/>
      <c r="S902" s="354"/>
      <c r="T902" s="348"/>
      <c r="U902" s="354"/>
      <c r="V902" s="354"/>
      <c r="W902" s="523"/>
    </row>
    <row r="903" spans="1:23" ht="16.5" thickTop="1">
      <c r="A903" s="329">
        <v>825</v>
      </c>
      <c r="B903" s="291" t="str">
        <f>$B$13</f>
        <v>(наименование на първостепенния разпоредител с бюджет)</v>
      </c>
      <c r="E903" s="353" t="s">
        <v>1137</v>
      </c>
      <c r="F903" s="348"/>
      <c r="G903" s="348"/>
      <c r="H903" s="354"/>
      <c r="I903" s="281">
        <f>I893</f>
      </c>
      <c r="K903" s="348"/>
      <c r="L903" s="348"/>
      <c r="M903" s="354"/>
      <c r="N903" s="354"/>
      <c r="O903" s="523"/>
      <c r="P903" s="348"/>
      <c r="Q903" s="348"/>
      <c r="R903" s="354"/>
      <c r="S903" s="354"/>
      <c r="T903" s="348"/>
      <c r="U903" s="354"/>
      <c r="V903" s="354"/>
      <c r="W903" s="523"/>
    </row>
    <row r="904" spans="1:23" ht="15.75">
      <c r="A904" s="329"/>
      <c r="B904" s="291"/>
      <c r="E904" s="347"/>
      <c r="F904" s="347"/>
      <c r="G904" s="347"/>
      <c r="H904" s="503"/>
      <c r="I904" s="281">
        <f>I893</f>
      </c>
      <c r="K904" s="348"/>
      <c r="L904" s="348"/>
      <c r="M904" s="354"/>
      <c r="N904" s="354"/>
      <c r="O904" s="523"/>
      <c r="P904" s="348"/>
      <c r="Q904" s="348"/>
      <c r="R904" s="354"/>
      <c r="S904" s="354"/>
      <c r="T904" s="348"/>
      <c r="U904" s="354"/>
      <c r="V904" s="354"/>
      <c r="W904" s="523"/>
    </row>
    <row r="905" spans="1:23" ht="16.5" thickBot="1">
      <c r="A905" s="329"/>
      <c r="B905" s="436"/>
      <c r="C905" s="579"/>
      <c r="D905" s="580" t="s">
        <v>1478</v>
      </c>
      <c r="E905" s="348"/>
      <c r="F905" s="353" t="s">
        <v>1138</v>
      </c>
      <c r="G905" s="353"/>
      <c r="H905" s="503"/>
      <c r="I905" s="281">
        <f>I893</f>
      </c>
      <c r="K905" s="348"/>
      <c r="L905" s="348"/>
      <c r="M905" s="354"/>
      <c r="N905" s="354"/>
      <c r="O905" s="523"/>
      <c r="P905" s="348"/>
      <c r="Q905" s="348"/>
      <c r="R905" s="354"/>
      <c r="S905" s="354"/>
      <c r="T905" s="348"/>
      <c r="U905" s="354"/>
      <c r="V905" s="354"/>
      <c r="W905" s="523"/>
    </row>
    <row r="906" spans="1:23" ht="16.5" thickBot="1">
      <c r="A906" s="329"/>
      <c r="B906" s="440" t="s">
        <v>1399</v>
      </c>
      <c r="C906" s="441" t="s">
        <v>1400</v>
      </c>
      <c r="D906" s="442" t="s">
        <v>1401</v>
      </c>
      <c r="E906" s="443" t="s">
        <v>1402</v>
      </c>
      <c r="F906" s="443" t="s">
        <v>1403</v>
      </c>
      <c r="G906" s="450"/>
      <c r="H906" s="451"/>
      <c r="I906" s="281">
        <f>I893</f>
      </c>
      <c r="K906" s="523"/>
      <c r="L906" s="523"/>
      <c r="M906" s="523"/>
      <c r="N906" s="523"/>
      <c r="O906" s="523"/>
      <c r="P906" s="523"/>
      <c r="Q906" s="523"/>
      <c r="R906" s="523"/>
      <c r="S906" s="523"/>
      <c r="T906" s="523"/>
      <c r="U906" s="523"/>
      <c r="V906" s="523"/>
      <c r="W906" s="523"/>
    </row>
    <row r="907" spans="1:23" ht="16.5" thickBot="1">
      <c r="A907" s="329"/>
      <c r="B907" s="440"/>
      <c r="C907" s="441" t="s">
        <v>1404</v>
      </c>
      <c r="D907" s="442" t="s">
        <v>1405</v>
      </c>
      <c r="E907" s="581"/>
      <c r="F907" s="581"/>
      <c r="G907" s="450"/>
      <c r="H907" s="451"/>
      <c r="I907" s="880">
        <f>(IF($E907&lt;&gt;0,$I$2,IF($F907&lt;&gt;0,$I$2,"")))</f>
      </c>
      <c r="K907" s="523"/>
      <c r="L907" s="523"/>
      <c r="M907" s="523"/>
      <c r="N907" s="523"/>
      <c r="O907" s="523"/>
      <c r="P907" s="523"/>
      <c r="Q907" s="523"/>
      <c r="R907" s="523"/>
      <c r="S907" s="523"/>
      <c r="T907" s="523"/>
      <c r="U907" s="523"/>
      <c r="V907" s="523"/>
      <c r="W907" s="523"/>
    </row>
    <row r="908" spans="1:23" ht="16.5" thickBot="1">
      <c r="A908" s="329"/>
      <c r="B908" s="440"/>
      <c r="C908" s="441" t="s">
        <v>1406</v>
      </c>
      <c r="D908" s="442" t="s">
        <v>1407</v>
      </c>
      <c r="E908" s="581"/>
      <c r="F908" s="581"/>
      <c r="G908" s="450"/>
      <c r="H908" s="451"/>
      <c r="I908" s="880">
        <f aca="true" t="shared" si="178" ref="I908:I928">(IF($E908&lt;&gt;0,$I$2,IF($F908&lt;&gt;0,$I$2,"")))</f>
      </c>
      <c r="K908" s="523"/>
      <c r="L908" s="523"/>
      <c r="M908" s="523"/>
      <c r="N908" s="523"/>
      <c r="O908" s="523"/>
      <c r="P908" s="523"/>
      <c r="Q908" s="523"/>
      <c r="R908" s="523"/>
      <c r="S908" s="523"/>
      <c r="T908" s="523"/>
      <c r="U908" s="523"/>
      <c r="V908" s="523"/>
      <c r="W908" s="523"/>
    </row>
    <row r="909" spans="1:23" ht="16.5" thickBot="1">
      <c r="A909" s="329"/>
      <c r="B909" s="440"/>
      <c r="C909" s="441" t="s">
        <v>1408</v>
      </c>
      <c r="D909" s="442" t="s">
        <v>1409</v>
      </c>
      <c r="E909" s="581"/>
      <c r="F909" s="581"/>
      <c r="G909" s="450"/>
      <c r="H909" s="451"/>
      <c r="I909" s="880">
        <f t="shared" si="178"/>
      </c>
      <c r="K909" s="523"/>
      <c r="L909" s="523"/>
      <c r="M909" s="523"/>
      <c r="N909" s="523"/>
      <c r="O909" s="523"/>
      <c r="P909" s="523"/>
      <c r="Q909" s="523"/>
      <c r="R909" s="523"/>
      <c r="S909" s="523"/>
      <c r="T909" s="523"/>
      <c r="U909" s="523"/>
      <c r="V909" s="523"/>
      <c r="W909" s="523"/>
    </row>
    <row r="910" spans="1:23" ht="16.5" thickBot="1">
      <c r="A910" s="329"/>
      <c r="B910" s="440"/>
      <c r="C910" s="441" t="s">
        <v>1410</v>
      </c>
      <c r="D910" s="442" t="s">
        <v>1411</v>
      </c>
      <c r="E910" s="581"/>
      <c r="F910" s="581"/>
      <c r="G910" s="450"/>
      <c r="H910" s="451"/>
      <c r="I910" s="880">
        <f t="shared" si="178"/>
      </c>
      <c r="K910" s="523"/>
      <c r="L910" s="523"/>
      <c r="M910" s="523"/>
      <c r="N910" s="523"/>
      <c r="O910" s="523"/>
      <c r="P910" s="523"/>
      <c r="Q910" s="523"/>
      <c r="R910" s="523"/>
      <c r="S910" s="523"/>
      <c r="T910" s="523"/>
      <c r="U910" s="523"/>
      <c r="V910" s="523"/>
      <c r="W910" s="523"/>
    </row>
    <row r="911" spans="1:23" ht="16.5" thickBot="1">
      <c r="A911" s="329"/>
      <c r="B911" s="440"/>
      <c r="C911" s="441" t="s">
        <v>1412</v>
      </c>
      <c r="D911" s="442" t="s">
        <v>1407</v>
      </c>
      <c r="E911" s="581"/>
      <c r="F911" s="581"/>
      <c r="G911" s="450"/>
      <c r="H911" s="451"/>
      <c r="I911" s="880">
        <f t="shared" si="178"/>
      </c>
      <c r="K911" s="523"/>
      <c r="L911" s="523"/>
      <c r="M911" s="523"/>
      <c r="N911" s="523"/>
      <c r="O911" s="523"/>
      <c r="P911" s="523"/>
      <c r="Q911" s="523"/>
      <c r="R911" s="523"/>
      <c r="S911" s="523"/>
      <c r="T911" s="523"/>
      <c r="U911" s="523"/>
      <c r="V911" s="523"/>
      <c r="W911" s="523"/>
    </row>
    <row r="912" spans="1:23" ht="16.5" thickBot="1">
      <c r="A912" s="329"/>
      <c r="B912" s="440"/>
      <c r="C912" s="441" t="s">
        <v>1413</v>
      </c>
      <c r="D912" s="442" t="s">
        <v>1414</v>
      </c>
      <c r="E912" s="581"/>
      <c r="F912" s="581"/>
      <c r="G912" s="450"/>
      <c r="H912" s="451"/>
      <c r="I912" s="880">
        <f t="shared" si="178"/>
      </c>
      <c r="K912" s="523"/>
      <c r="L912" s="523"/>
      <c r="M912" s="523"/>
      <c r="N912" s="523"/>
      <c r="O912" s="523"/>
      <c r="P912" s="523"/>
      <c r="Q912" s="523"/>
      <c r="R912" s="523"/>
      <c r="S912" s="523"/>
      <c r="T912" s="523"/>
      <c r="U912" s="523"/>
      <c r="V912" s="523"/>
      <c r="W912" s="523"/>
    </row>
    <row r="913" spans="1:23" ht="16.5" thickBot="1">
      <c r="A913" s="329"/>
      <c r="B913" s="440"/>
      <c r="C913" s="441" t="s">
        <v>1415</v>
      </c>
      <c r="D913" s="442" t="s">
        <v>1416</v>
      </c>
      <c r="E913" s="581"/>
      <c r="F913" s="581"/>
      <c r="G913" s="450"/>
      <c r="H913" s="451"/>
      <c r="I913" s="880">
        <f t="shared" si="178"/>
      </c>
      <c r="K913" s="523"/>
      <c r="L913" s="523"/>
      <c r="M913" s="523"/>
      <c r="N913" s="523"/>
      <c r="O913" s="523"/>
      <c r="P913" s="523"/>
      <c r="Q913" s="523"/>
      <c r="R913" s="523"/>
      <c r="S913" s="523"/>
      <c r="T913" s="523"/>
      <c r="U913" s="523"/>
      <c r="V913" s="523"/>
      <c r="W913" s="523"/>
    </row>
    <row r="914" spans="1:23" ht="16.5" thickBot="1">
      <c r="A914" s="329"/>
      <c r="B914" s="440"/>
      <c r="C914" s="441" t="s">
        <v>1417</v>
      </c>
      <c r="D914" s="442" t="s">
        <v>1418</v>
      </c>
      <c r="E914" s="581"/>
      <c r="F914" s="581"/>
      <c r="G914" s="450"/>
      <c r="H914" s="451"/>
      <c r="I914" s="880">
        <f t="shared" si="178"/>
      </c>
      <c r="K914" s="523"/>
      <c r="L914" s="523"/>
      <c r="M914" s="523"/>
      <c r="N914" s="523"/>
      <c r="O914" s="523"/>
      <c r="P914" s="523"/>
      <c r="Q914" s="523"/>
      <c r="R914" s="523"/>
      <c r="S914" s="523"/>
      <c r="T914" s="523"/>
      <c r="U914" s="523"/>
      <c r="V914" s="523"/>
      <c r="W914" s="523"/>
    </row>
    <row r="915" spans="1:23" ht="16.5" thickBot="1">
      <c r="A915" s="329"/>
      <c r="B915" s="440"/>
      <c r="C915" s="441" t="s">
        <v>1419</v>
      </c>
      <c r="D915" s="442" t="s">
        <v>1420</v>
      </c>
      <c r="E915" s="581"/>
      <c r="F915" s="581"/>
      <c r="G915" s="450"/>
      <c r="H915" s="451"/>
      <c r="I915" s="880">
        <f t="shared" si="178"/>
      </c>
      <c r="K915" s="523"/>
      <c r="L915" s="523"/>
      <c r="M915" s="523"/>
      <c r="N915" s="523"/>
      <c r="O915" s="523"/>
      <c r="P915" s="523"/>
      <c r="Q915" s="523"/>
      <c r="R915" s="523"/>
      <c r="S915" s="523"/>
      <c r="T915" s="523"/>
      <c r="U915" s="523"/>
      <c r="V915" s="523"/>
      <c r="W915" s="523"/>
    </row>
    <row r="916" spans="1:23" ht="16.5" thickBot="1">
      <c r="A916" s="329"/>
      <c r="B916" s="440"/>
      <c r="C916" s="441" t="s">
        <v>1421</v>
      </c>
      <c r="D916" s="442" t="s">
        <v>1422</v>
      </c>
      <c r="E916" s="581"/>
      <c r="F916" s="582"/>
      <c r="G916" s="450"/>
      <c r="H916" s="451"/>
      <c r="I916" s="880">
        <f t="shared" si="178"/>
      </c>
      <c r="K916" s="523"/>
      <c r="L916" s="523"/>
      <c r="M916" s="523"/>
      <c r="N916" s="523"/>
      <c r="O916" s="523"/>
      <c r="P916" s="523"/>
      <c r="Q916" s="523"/>
      <c r="R916" s="523"/>
      <c r="S916" s="523"/>
      <c r="T916" s="523"/>
      <c r="U916" s="523"/>
      <c r="V916" s="523"/>
      <c r="W916" s="523"/>
    </row>
    <row r="917" spans="1:23" ht="16.5" thickBot="1">
      <c r="A917" s="329"/>
      <c r="B917" s="440"/>
      <c r="C917" s="441" t="s">
        <v>1423</v>
      </c>
      <c r="D917" s="442" t="s">
        <v>1424</v>
      </c>
      <c r="E917" s="581"/>
      <c r="F917" s="582"/>
      <c r="G917" s="450"/>
      <c r="H917" s="451"/>
      <c r="I917" s="880">
        <f t="shared" si="178"/>
      </c>
      <c r="K917" s="523"/>
      <c r="L917" s="523"/>
      <c r="M917" s="523"/>
      <c r="N917" s="523"/>
      <c r="O917" s="523"/>
      <c r="P917" s="523"/>
      <c r="Q917" s="523"/>
      <c r="R917" s="523"/>
      <c r="S917" s="523"/>
      <c r="T917" s="523"/>
      <c r="U917" s="523"/>
      <c r="V917" s="523"/>
      <c r="W917" s="523"/>
    </row>
    <row r="918" spans="1:23" ht="16.5" thickBot="1">
      <c r="A918" s="331"/>
      <c r="B918" s="440"/>
      <c r="C918" s="441" t="s">
        <v>1425</v>
      </c>
      <c r="D918" s="442" t="s">
        <v>1426</v>
      </c>
      <c r="E918" s="581"/>
      <c r="F918" s="582"/>
      <c r="G918" s="450"/>
      <c r="H918" s="451"/>
      <c r="I918" s="880">
        <f t="shared" si="178"/>
      </c>
      <c r="K918" s="523"/>
      <c r="L918" s="523"/>
      <c r="M918" s="523"/>
      <c r="N918" s="523"/>
      <c r="O918" s="523"/>
      <c r="P918" s="523"/>
      <c r="Q918" s="523"/>
      <c r="R918" s="523"/>
      <c r="S918" s="523"/>
      <c r="T918" s="523"/>
      <c r="U918" s="523"/>
      <c r="V918" s="523"/>
      <c r="W918" s="523"/>
    </row>
    <row r="919" spans="1:23" ht="16.5" thickBot="1">
      <c r="A919" s="331">
        <v>905</v>
      </c>
      <c r="B919" s="440"/>
      <c r="C919" s="441" t="s">
        <v>1427</v>
      </c>
      <c r="D919" s="442" t="s">
        <v>384</v>
      </c>
      <c r="E919" s="581"/>
      <c r="F919" s="582"/>
      <c r="G919" s="450"/>
      <c r="H919" s="451"/>
      <c r="I919" s="880">
        <f t="shared" si="178"/>
      </c>
      <c r="K919" s="523"/>
      <c r="L919" s="523"/>
      <c r="M919" s="523"/>
      <c r="N919" s="523"/>
      <c r="O919" s="523"/>
      <c r="P919" s="523"/>
      <c r="Q919" s="523"/>
      <c r="R919" s="523"/>
      <c r="S919" s="523"/>
      <c r="T919" s="523"/>
      <c r="U919" s="523"/>
      <c r="V919" s="523"/>
      <c r="W919" s="523"/>
    </row>
    <row r="920" spans="1:23" ht="32.25" thickBot="1">
      <c r="A920" s="331">
        <v>906</v>
      </c>
      <c r="B920" s="440"/>
      <c r="C920" s="441" t="s">
        <v>385</v>
      </c>
      <c r="D920" s="442" t="s">
        <v>11</v>
      </c>
      <c r="E920" s="581"/>
      <c r="F920" s="582"/>
      <c r="G920" s="450"/>
      <c r="H920" s="451"/>
      <c r="I920" s="880">
        <f t="shared" si="178"/>
      </c>
      <c r="K920" s="523"/>
      <c r="L920" s="523"/>
      <c r="M920" s="523"/>
      <c r="N920" s="523"/>
      <c r="O920" s="523"/>
      <c r="P920" s="523"/>
      <c r="Q920" s="523"/>
      <c r="R920" s="523"/>
      <c r="S920" s="523"/>
      <c r="T920" s="523"/>
      <c r="U920" s="523"/>
      <c r="V920" s="523"/>
      <c r="W920" s="523"/>
    </row>
    <row r="921" spans="1:23" ht="16.5" thickBot="1">
      <c r="A921" s="331">
        <v>907</v>
      </c>
      <c r="B921" s="440"/>
      <c r="C921" s="441" t="s">
        <v>386</v>
      </c>
      <c r="D921" s="442" t="s">
        <v>9</v>
      </c>
      <c r="E921" s="581"/>
      <c r="F921" s="582"/>
      <c r="G921" s="450"/>
      <c r="H921" s="451"/>
      <c r="I921" s="880">
        <f t="shared" si="178"/>
      </c>
      <c r="K921" s="523"/>
      <c r="L921" s="523"/>
      <c r="M921" s="523"/>
      <c r="N921" s="523"/>
      <c r="O921" s="523"/>
      <c r="P921" s="523"/>
      <c r="Q921" s="523"/>
      <c r="R921" s="523"/>
      <c r="S921" s="523"/>
      <c r="T921" s="523"/>
      <c r="U921" s="523"/>
      <c r="V921" s="523"/>
      <c r="W921" s="523"/>
    </row>
    <row r="922" spans="1:23" ht="32.25" thickBot="1">
      <c r="A922" s="331">
        <v>910</v>
      </c>
      <c r="B922" s="440"/>
      <c r="C922" s="441" t="s">
        <v>387</v>
      </c>
      <c r="D922" s="442" t="s">
        <v>10</v>
      </c>
      <c r="E922" s="581"/>
      <c r="F922" s="582"/>
      <c r="G922" s="450"/>
      <c r="H922" s="451"/>
      <c r="I922" s="880">
        <f t="shared" si="178"/>
      </c>
      <c r="K922" s="523"/>
      <c r="L922" s="523"/>
      <c r="M922" s="523"/>
      <c r="N922" s="523"/>
      <c r="O922" s="523"/>
      <c r="P922" s="523"/>
      <c r="Q922" s="523"/>
      <c r="R922" s="523"/>
      <c r="S922" s="523"/>
      <c r="T922" s="523"/>
      <c r="U922" s="523"/>
      <c r="V922" s="523"/>
      <c r="W922" s="523"/>
    </row>
    <row r="923" spans="1:23" ht="32.25" thickBot="1">
      <c r="A923" s="331">
        <v>911</v>
      </c>
      <c r="B923" s="440"/>
      <c r="C923" s="441" t="s">
        <v>388</v>
      </c>
      <c r="D923" s="442" t="s">
        <v>389</v>
      </c>
      <c r="E923" s="581"/>
      <c r="F923" s="582"/>
      <c r="G923" s="450"/>
      <c r="H923" s="451"/>
      <c r="I923" s="880">
        <f t="shared" si="178"/>
      </c>
      <c r="K923" s="523"/>
      <c r="L923" s="523"/>
      <c r="M923" s="523"/>
      <c r="N923" s="523"/>
      <c r="O923" s="523"/>
      <c r="P923" s="523"/>
      <c r="Q923" s="523"/>
      <c r="R923" s="523"/>
      <c r="S923" s="523"/>
      <c r="T923" s="523"/>
      <c r="U923" s="523"/>
      <c r="V923" s="523"/>
      <c r="W923" s="523"/>
    </row>
    <row r="924" spans="1:23" ht="16.5" thickBot="1">
      <c r="A924" s="331">
        <v>912</v>
      </c>
      <c r="B924" s="440"/>
      <c r="C924" s="441" t="s">
        <v>390</v>
      </c>
      <c r="D924" s="442" t="s">
        <v>391</v>
      </c>
      <c r="E924" s="581"/>
      <c r="F924" s="582"/>
      <c r="G924" s="450"/>
      <c r="H924" s="451"/>
      <c r="I924" s="880">
        <f t="shared" si="178"/>
      </c>
      <c r="K924" s="523"/>
      <c r="L924" s="523"/>
      <c r="M924" s="523"/>
      <c r="N924" s="523"/>
      <c r="O924" s="523"/>
      <c r="P924" s="523"/>
      <c r="Q924" s="523"/>
      <c r="R924" s="523"/>
      <c r="S924" s="523"/>
      <c r="T924" s="523"/>
      <c r="U924" s="523"/>
      <c r="V924" s="523"/>
      <c r="W924" s="523"/>
    </row>
    <row r="925" spans="1:23" ht="16.5" thickBot="1">
      <c r="A925" s="331">
        <v>920</v>
      </c>
      <c r="B925" s="440"/>
      <c r="C925" s="441" t="s">
        <v>392</v>
      </c>
      <c r="D925" s="442" t="s">
        <v>393</v>
      </c>
      <c r="E925" s="581"/>
      <c r="F925" s="582"/>
      <c r="G925" s="450"/>
      <c r="H925" s="451"/>
      <c r="I925" s="880">
        <f t="shared" si="178"/>
      </c>
      <c r="K925" s="523"/>
      <c r="L925" s="523"/>
      <c r="M925" s="523"/>
      <c r="N925" s="523"/>
      <c r="O925" s="523"/>
      <c r="P925" s="523"/>
      <c r="Q925" s="523"/>
      <c r="R925" s="523"/>
      <c r="S925" s="523"/>
      <c r="T925" s="523"/>
      <c r="U925" s="523"/>
      <c r="V925" s="523"/>
      <c r="W925" s="523"/>
    </row>
    <row r="926" spans="1:23" ht="16.5" thickBot="1">
      <c r="A926" s="331">
        <v>921</v>
      </c>
      <c r="B926" s="445"/>
      <c r="C926" s="441" t="s">
        <v>394</v>
      </c>
      <c r="D926" s="446" t="s">
        <v>395</v>
      </c>
      <c r="E926" s="581"/>
      <c r="F926" s="582"/>
      <c r="G926" s="450"/>
      <c r="H926" s="451"/>
      <c r="I926" s="880">
        <f t="shared" si="178"/>
      </c>
      <c r="K926" s="523"/>
      <c r="L926" s="523"/>
      <c r="M926" s="523"/>
      <c r="N926" s="523"/>
      <c r="O926" s="523"/>
      <c r="P926" s="523"/>
      <c r="Q926" s="523"/>
      <c r="R926" s="523"/>
      <c r="S926" s="523"/>
      <c r="T926" s="523"/>
      <c r="U926" s="523"/>
      <c r="V926" s="523"/>
      <c r="W926" s="523"/>
    </row>
    <row r="927" spans="1:23" ht="16.5" thickBot="1">
      <c r="A927" s="331">
        <v>922</v>
      </c>
      <c r="B927" s="445"/>
      <c r="C927" s="441" t="s">
        <v>396</v>
      </c>
      <c r="D927" s="446" t="s">
        <v>397</v>
      </c>
      <c r="E927" s="581"/>
      <c r="F927" s="582"/>
      <c r="G927" s="450"/>
      <c r="H927" s="451"/>
      <c r="I927" s="880">
        <f t="shared" si="178"/>
      </c>
      <c r="K927" s="523"/>
      <c r="L927" s="523"/>
      <c r="M927" s="523"/>
      <c r="N927" s="523"/>
      <c r="O927" s="523"/>
      <c r="P927" s="523"/>
      <c r="Q927" s="523"/>
      <c r="R927" s="523"/>
      <c r="S927" s="523"/>
      <c r="T927" s="523"/>
      <c r="U927" s="523"/>
      <c r="V927" s="523"/>
      <c r="W927" s="523"/>
    </row>
    <row r="928" spans="1:23" ht="16.5" thickBot="1">
      <c r="A928" s="331">
        <v>930</v>
      </c>
      <c r="B928" s="445"/>
      <c r="C928" s="441" t="s">
        <v>398</v>
      </c>
      <c r="D928" s="446" t="s">
        <v>399</v>
      </c>
      <c r="E928" s="581"/>
      <c r="F928" s="582"/>
      <c r="G928" s="450"/>
      <c r="H928" s="451"/>
      <c r="I928" s="880">
        <f t="shared" si="178"/>
      </c>
      <c r="K928" s="523"/>
      <c r="L928" s="523"/>
      <c r="M928" s="523"/>
      <c r="N928" s="523"/>
      <c r="O928" s="523"/>
      <c r="P928" s="523"/>
      <c r="Q928" s="523"/>
      <c r="R928" s="523"/>
      <c r="S928" s="523"/>
      <c r="T928" s="523"/>
      <c r="U928" s="523"/>
      <c r="V928" s="523"/>
      <c r="W928" s="523"/>
    </row>
    <row r="929" spans="1:23" ht="15.75">
      <c r="A929" s="331">
        <v>931</v>
      </c>
      <c r="B929" s="447" t="s">
        <v>970</v>
      </c>
      <c r="C929" s="448"/>
      <c r="D929" s="449"/>
      <c r="E929" s="450"/>
      <c r="F929" s="450"/>
      <c r="G929" s="450"/>
      <c r="H929" s="451"/>
      <c r="I929" s="281">
        <f>I893</f>
      </c>
      <c r="K929" s="523"/>
      <c r="L929" s="523"/>
      <c r="M929" s="523"/>
      <c r="N929" s="523"/>
      <c r="O929" s="523"/>
      <c r="P929" s="523"/>
      <c r="Q929" s="523"/>
      <c r="R929" s="523"/>
      <c r="S929" s="523"/>
      <c r="T929" s="523"/>
      <c r="U929" s="523"/>
      <c r="V929" s="523"/>
      <c r="W929" s="523"/>
    </row>
    <row r="930" spans="1:23" ht="15.75">
      <c r="A930" s="331">
        <v>932</v>
      </c>
      <c r="B930" s="1200" t="s">
        <v>400</v>
      </c>
      <c r="C930" s="1200"/>
      <c r="D930" s="1200"/>
      <c r="E930" s="450"/>
      <c r="F930" s="450"/>
      <c r="G930" s="450"/>
      <c r="H930" s="451"/>
      <c r="I930" s="281">
        <f>I893</f>
      </c>
      <c r="K930" s="450"/>
      <c r="L930" s="450"/>
      <c r="M930" s="451"/>
      <c r="N930" s="451"/>
      <c r="O930" s="523"/>
      <c r="P930" s="450"/>
      <c r="Q930" s="450"/>
      <c r="R930" s="451"/>
      <c r="S930" s="451"/>
      <c r="T930" s="450"/>
      <c r="U930" s="451"/>
      <c r="V930" s="451"/>
      <c r="W930" s="523"/>
    </row>
    <row r="931" spans="1:23" ht="15.75">
      <c r="A931" s="330">
        <v>935</v>
      </c>
      <c r="B931" s="512"/>
      <c r="C931" s="512"/>
      <c r="D931" s="513"/>
      <c r="E931" s="512"/>
      <c r="F931" s="512"/>
      <c r="G931" s="512"/>
      <c r="H931" s="514"/>
      <c r="I931" s="281">
        <f>I893</f>
      </c>
      <c r="K931" s="512"/>
      <c r="L931" s="512"/>
      <c r="M931" s="514"/>
      <c r="N931" s="514"/>
      <c r="O931" s="514"/>
      <c r="P931" s="512"/>
      <c r="Q931" s="512"/>
      <c r="R931" s="514"/>
      <c r="S931" s="514"/>
      <c r="T931" s="512"/>
      <c r="U931" s="514"/>
      <c r="V931" s="514"/>
      <c r="W931" s="514"/>
    </row>
    <row r="932" ht="15.75">
      <c r="A932" s="330">
        <v>940</v>
      </c>
    </row>
    <row r="934" ht="36" customHeight="1"/>
  </sheetData>
  <sheetProtection password="81B0" sheet="1" objects="1" scenarios="1"/>
  <mergeCells count="215">
    <mergeCell ref="B897:D897"/>
    <mergeCell ref="B899:D899"/>
    <mergeCell ref="B902:D902"/>
    <mergeCell ref="B930:D930"/>
    <mergeCell ref="C867:D867"/>
    <mergeCell ref="C875:D875"/>
    <mergeCell ref="C878:D878"/>
    <mergeCell ref="C879:D879"/>
    <mergeCell ref="C884:D884"/>
    <mergeCell ref="C889:D889"/>
    <mergeCell ref="C856:D856"/>
    <mergeCell ref="C860:D860"/>
    <mergeCell ref="C861:D861"/>
    <mergeCell ref="C862:D862"/>
    <mergeCell ref="C863:D863"/>
    <mergeCell ref="C866:D866"/>
    <mergeCell ref="C832:D832"/>
    <mergeCell ref="C839:D839"/>
    <mergeCell ref="C846:D846"/>
    <mergeCell ref="C847:D847"/>
    <mergeCell ref="C848:D848"/>
    <mergeCell ref="C849:D849"/>
    <mergeCell ref="C819:D819"/>
    <mergeCell ref="C825:D825"/>
    <mergeCell ref="C828:D828"/>
    <mergeCell ref="C829:D829"/>
    <mergeCell ref="C830:D830"/>
    <mergeCell ref="C831:D831"/>
    <mergeCell ref="C781:D781"/>
    <mergeCell ref="C784:D784"/>
    <mergeCell ref="C790:D790"/>
    <mergeCell ref="C796:D796"/>
    <mergeCell ref="C797:D797"/>
    <mergeCell ref="C815:D815"/>
    <mergeCell ref="M774:M775"/>
    <mergeCell ref="N774:N775"/>
    <mergeCell ref="P774:P775"/>
    <mergeCell ref="Q774:Q775"/>
    <mergeCell ref="R774:R775"/>
    <mergeCell ref="S774:S775"/>
    <mergeCell ref="B765:D765"/>
    <mergeCell ref="B767:D767"/>
    <mergeCell ref="B770:D770"/>
    <mergeCell ref="F774:H774"/>
    <mergeCell ref="K774:K775"/>
    <mergeCell ref="L774:L775"/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B596:D596"/>
    <mergeCell ref="B598:D598"/>
    <mergeCell ref="B601:D601"/>
    <mergeCell ref="P605:P606"/>
    <mergeCell ref="Q605:Q606"/>
    <mergeCell ref="R605:R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</mergeCells>
  <conditionalFormatting sqref="E585:H585">
    <cfRule type="cellIs" priority="9" dxfId="14" operator="notEqual" stopIfTrue="1">
      <formula>0</formula>
    </cfRule>
    <cfRule type="cellIs" priority="10" dxfId="0" operator="notEqual" stopIfTrue="1">
      <formula>0</formula>
    </cfRule>
  </conditionalFormatting>
  <conditionalFormatting sqref="N612:N645 S612:S645 S650:S723 N650:N723">
    <cfRule type="cellIs" priority="8" dxfId="15" operator="lessThan" stopIfTrue="1">
      <formula>0</formula>
    </cfRule>
  </conditionalFormatting>
  <conditionalFormatting sqref="N610 S610">
    <cfRule type="cellIs" priority="7" dxfId="16" operator="lessThan" stopIfTrue="1">
      <formula>0</formula>
    </cfRule>
  </conditionalFormatting>
  <conditionalFormatting sqref="S646:S649 N646 N648:N649">
    <cfRule type="cellIs" priority="6" dxfId="15" operator="lessThan" stopIfTrue="1">
      <formula>0</formula>
    </cfRule>
  </conditionalFormatting>
  <conditionalFormatting sqref="N647">
    <cfRule type="cellIs" priority="5" dxfId="15" operator="lessThan" stopIfTrue="1">
      <formula>0</formula>
    </cfRule>
  </conditionalFormatting>
  <conditionalFormatting sqref="N781:N814 S781:S814 S819:S892 N819:N892">
    <cfRule type="cellIs" priority="4" dxfId="15" operator="lessThan" stopIfTrue="1">
      <formula>0</formula>
    </cfRule>
  </conditionalFormatting>
  <conditionalFormatting sqref="N779 S779">
    <cfRule type="cellIs" priority="3" dxfId="16" operator="lessThan" stopIfTrue="1">
      <formula>0</formula>
    </cfRule>
  </conditionalFormatting>
  <conditionalFormatting sqref="S815:S818 N815 N817:N818">
    <cfRule type="cellIs" priority="2" dxfId="15" operator="lessThan" stopIfTrue="1">
      <formula>0</formula>
    </cfRule>
  </conditionalFormatting>
  <conditionalFormatting sqref="N816">
    <cfRule type="cellIs" priority="1" dxfId="15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 T836:U836 T824 P836:R836 P824:Q824 K836:M836 K824:L824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 E785:G789 E791:G796 E820:G824 E833:G838 E840:G848 E850:G855 E857:G862 E864:G866 E868:G874 E876:G878 E880:G883 E885:G887 E889:G889 E782:G783 E798:G814 E816:G818 E826:G831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 D779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 D777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 E913:F915"/>
    <dataValidation allowBlank="1" showInputMessage="1" showErrorMessage="1" prompt="Щатни бройки - без бройките за дейности, финансирани по единни разходни стандарти.&#10;&#10;" sqref="E738:F740 E907:F909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 E910:F912"/>
    <dataValidation type="whole" operator="lessThan" allowBlank="1" showInputMessage="1" showErrorMessage="1" error="Въведете отрицателно число!!!" sqref="P718:V718 K718:N718 P887:V887 K887:N887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1465</v>
      </c>
      <c r="B1" s="519">
        <v>169</v>
      </c>
      <c r="I1" s="519"/>
    </row>
    <row r="2" spans="1:9" ht="12.75">
      <c r="A2" s="519" t="s">
        <v>1466</v>
      </c>
      <c r="B2" s="519" t="s">
        <v>1947</v>
      </c>
      <c r="I2" s="519"/>
    </row>
    <row r="3" spans="1:9" ht="12.75">
      <c r="A3" s="519" t="s">
        <v>1467</v>
      </c>
      <c r="B3" s="519" t="s">
        <v>1945</v>
      </c>
      <c r="I3" s="519"/>
    </row>
    <row r="4" spans="1:9" ht="15.75">
      <c r="A4" s="519" t="s">
        <v>1468</v>
      </c>
      <c r="B4" s="519" t="s">
        <v>1938</v>
      </c>
      <c r="C4" s="525"/>
      <c r="I4" s="519"/>
    </row>
    <row r="5" spans="1:3" ht="31.5" customHeight="1">
      <c r="A5" s="519" t="s">
        <v>1469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1946</v>
      </c>
      <c r="I8" s="519"/>
    </row>
    <row r="9" ht="12.75">
      <c r="I9" s="519"/>
    </row>
    <row r="10" ht="12.75">
      <c r="I10" s="519"/>
    </row>
    <row r="11" spans="1:30" ht="18">
      <c r="A11" s="519" t="s">
        <v>1915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9">
        <f>$B$7</f>
        <v>0</v>
      </c>
      <c r="J14" s="1170"/>
      <c r="K14" s="117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1133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71">
        <f>$B$9</f>
        <v>0</v>
      </c>
      <c r="J16" s="1170"/>
      <c r="K16" s="117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71">
        <f>$B$12</f>
        <v>0</v>
      </c>
      <c r="J19" s="1170"/>
      <c r="K19" s="1170"/>
      <c r="L19" s="348" t="s">
        <v>1135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1137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1138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1138</v>
      </c>
      <c r="V22" s="354"/>
      <c r="W22" s="356" t="s">
        <v>424</v>
      </c>
      <c r="X22" s="348"/>
      <c r="Y22" s="354"/>
      <c r="Z22" s="357" t="s">
        <v>1138</v>
      </c>
      <c r="AA22" s="348"/>
      <c r="AB22" s="354"/>
      <c r="AC22" s="357" t="s">
        <v>1138</v>
      </c>
    </row>
    <row r="23" spans="1:30" ht="18.75" thickBot="1">
      <c r="A23" s="519">
        <v>12</v>
      </c>
      <c r="I23" s="1048"/>
      <c r="J23" s="517"/>
      <c r="K23" s="1039" t="s">
        <v>1470</v>
      </c>
      <c r="L23" s="299" t="s">
        <v>1140</v>
      </c>
      <c r="M23" s="1155" t="s">
        <v>1141</v>
      </c>
      <c r="N23" s="1156"/>
      <c r="O23" s="1157"/>
      <c r="P23" s="281">
        <f>(IF($E142&lt;&gt;0,$I$2,IF($H142&lt;&gt;0,$I$2,"")))</f>
      </c>
      <c r="Q23" s="282"/>
      <c r="R23" s="1179" t="s">
        <v>1902</v>
      </c>
      <c r="S23" s="1179" t="s">
        <v>1903</v>
      </c>
      <c r="T23" s="1177" t="s">
        <v>1904</v>
      </c>
      <c r="U23" s="1177" t="s">
        <v>425</v>
      </c>
      <c r="V23" s="282"/>
      <c r="W23" s="1177" t="s">
        <v>1905</v>
      </c>
      <c r="X23" s="1177" t="s">
        <v>1906</v>
      </c>
      <c r="Y23" s="1177" t="s">
        <v>1937</v>
      </c>
      <c r="Z23" s="1177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1142</v>
      </c>
      <c r="K24" s="1049" t="s">
        <v>1471</v>
      </c>
      <c r="L24" s="303">
        <v>2014</v>
      </c>
      <c r="M24" s="518" t="s">
        <v>1464</v>
      </c>
      <c r="N24" s="518" t="s">
        <v>1463</v>
      </c>
      <c r="O24" s="517" t="s">
        <v>1462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221"/>
      <c r="X24" s="1221"/>
      <c r="Y24" s="1221"/>
      <c r="Z24" s="122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1479</v>
      </c>
      <c r="O25" s="873" t="s">
        <v>1480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1430</v>
      </c>
      <c r="AB25" s="1038" t="s">
        <v>1431</v>
      </c>
      <c r="AC25" s="1038" t="s">
        <v>1432</v>
      </c>
      <c r="AD25" s="542" t="s">
        <v>1433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1434</v>
      </c>
      <c r="S26" s="544" t="s">
        <v>1434</v>
      </c>
      <c r="T26" s="544" t="s">
        <v>1435</v>
      </c>
      <c r="U26" s="544" t="s">
        <v>1436</v>
      </c>
      <c r="V26" s="282"/>
      <c r="W26" s="544" t="s">
        <v>1434</v>
      </c>
      <c r="X26" s="544" t="s">
        <v>1434</v>
      </c>
      <c r="Y26" s="544" t="s">
        <v>1472</v>
      </c>
      <c r="Z26" s="544" t="s">
        <v>1438</v>
      </c>
      <c r="AA26" s="544" t="s">
        <v>1434</v>
      </c>
      <c r="AB26" s="544" t="s">
        <v>1434</v>
      </c>
      <c r="AC26" s="544" t="s">
        <v>1434</v>
      </c>
      <c r="AD26" s="381" t="s">
        <v>1439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1916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1473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714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717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1297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1298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1299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61" t="s">
        <v>1300</v>
      </c>
      <c r="K39" s="1161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1301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1302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1303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1304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1305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61" t="s">
        <v>1474</v>
      </c>
      <c r="K45" s="1161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7" t="s">
        <v>1307</v>
      </c>
      <c r="K46" s="118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1308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1309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1310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1311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1312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1313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1314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1315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1316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1317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1318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1319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1320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1321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1322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1572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1323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4" t="s">
        <v>1329</v>
      </c>
      <c r="K64" s="1184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4" t="s">
        <v>1528</v>
      </c>
      <c r="K68" s="1184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1324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1325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1475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1327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1328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4" t="s">
        <v>1329</v>
      </c>
      <c r="K74" s="1184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1908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1330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8" t="s">
        <v>1331</v>
      </c>
      <c r="K77" s="1188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2" t="s">
        <v>1332</v>
      </c>
      <c r="K78" s="122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2" t="s">
        <v>1333</v>
      </c>
      <c r="K79" s="122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2" t="s">
        <v>1334</v>
      </c>
      <c r="K80" s="122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90" t="s">
        <v>1335</v>
      </c>
      <c r="K81" s="1223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1336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1337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1338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1339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1340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1341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90" t="s">
        <v>1342</v>
      </c>
      <c r="K88" s="119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1343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1476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1345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1346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1347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1348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8" t="s">
        <v>1349</v>
      </c>
      <c r="K95" s="118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2" t="s">
        <v>1350</v>
      </c>
      <c r="K96" s="1192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2" t="s">
        <v>1351</v>
      </c>
      <c r="K97" s="1192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90" t="s">
        <v>1352</v>
      </c>
      <c r="K98" s="1223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1353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1354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1355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1356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1357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1358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4" t="s">
        <v>1359</v>
      </c>
      <c r="K105" s="1184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1360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1477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1362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8" t="s">
        <v>1363</v>
      </c>
      <c r="K109" s="1188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2" t="s">
        <v>1440</v>
      </c>
      <c r="K110" s="1192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2" t="s">
        <v>1364</v>
      </c>
      <c r="K111" s="1183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90" t="s">
        <v>859</v>
      </c>
      <c r="K112" s="119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1" t="s">
        <v>1365</v>
      </c>
      <c r="K115" s="1191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3" t="s">
        <v>1366</v>
      </c>
      <c r="K116" s="1193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1367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1368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4" t="s">
        <v>303</v>
      </c>
      <c r="K124" s="1194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1909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1" t="s">
        <v>1383</v>
      </c>
      <c r="K127" s="1191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90" t="s">
        <v>1384</v>
      </c>
      <c r="K128" s="119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1385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1386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1387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1388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5" t="s">
        <v>1389</v>
      </c>
      <c r="K133" s="1196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1390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1391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1392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97" t="s">
        <v>1393</v>
      </c>
      <c r="K138" s="1184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1394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1395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1396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1397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9">
        <f>$B$7</f>
        <v>0</v>
      </c>
      <c r="J146" s="1169"/>
      <c r="K146" s="1169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1133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71">
        <f>$B$9</f>
        <v>0</v>
      </c>
      <c r="J148" s="1171"/>
      <c r="K148" s="1171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71">
        <f>$B$12</f>
        <v>0</v>
      </c>
      <c r="J151" s="1171"/>
      <c r="K151" s="1171"/>
      <c r="L151" s="348" t="s">
        <v>1135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1137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1478</v>
      </c>
      <c r="L154" s="348"/>
      <c r="M154" s="353" t="s">
        <v>1138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1399</v>
      </c>
      <c r="J155" s="441" t="s">
        <v>1400</v>
      </c>
      <c r="K155" s="442" t="s">
        <v>1401</v>
      </c>
      <c r="L155" s="443" t="s">
        <v>1402</v>
      </c>
      <c r="M155" s="443" t="s">
        <v>1403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1404</v>
      </c>
      <c r="K156" s="442" t="s">
        <v>1405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1406</v>
      </c>
      <c r="K157" s="442" t="s">
        <v>1407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1408</v>
      </c>
      <c r="K158" s="442" t="s">
        <v>1409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1410</v>
      </c>
      <c r="K159" s="442" t="s">
        <v>1411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1412</v>
      </c>
      <c r="K160" s="442" t="s">
        <v>1407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1413</v>
      </c>
      <c r="K161" s="442" t="s">
        <v>1414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1415</v>
      </c>
      <c r="K162" s="442" t="s">
        <v>1416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1417</v>
      </c>
      <c r="K163" s="442" t="s">
        <v>1418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1419</v>
      </c>
      <c r="K164" s="442" t="s">
        <v>1420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1421</v>
      </c>
      <c r="K165" s="442" t="s">
        <v>1422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1423</v>
      </c>
      <c r="K166" s="442" t="s">
        <v>1424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1425</v>
      </c>
      <c r="K167" s="442" t="s">
        <v>1426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1427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0" t="s">
        <v>400</v>
      </c>
      <c r="J179" s="1200"/>
      <c r="K179" s="1200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 objects="1" scenarios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I14:K14"/>
    <mergeCell ref="I16:K16"/>
    <mergeCell ref="I19:K19"/>
    <mergeCell ref="J68:K68"/>
    <mergeCell ref="R23:R24"/>
    <mergeCell ref="S23:S24"/>
    <mergeCell ref="J46:K46"/>
  </mergeCells>
  <conditionalFormatting sqref="U30:U63 Z30:Z63 Z68:Z141 U68:U141">
    <cfRule type="cellIs" priority="5" dxfId="15" operator="lessThan" stopIfTrue="1">
      <formula>0</formula>
    </cfRule>
  </conditionalFormatting>
  <conditionalFormatting sqref="U28 Z28">
    <cfRule type="cellIs" priority="4" dxfId="16" operator="lessThan" stopIfTrue="1">
      <formula>0</formula>
    </cfRule>
  </conditionalFormatting>
  <conditionalFormatting sqref="Z64:Z67 U64 U66:U67">
    <cfRule type="cellIs" priority="2" dxfId="15" operator="lessThan" stopIfTrue="1">
      <formula>0</formula>
    </cfRule>
  </conditionalFormatting>
  <conditionalFormatting sqref="U65">
    <cfRule type="cellIs" priority="1" dxfId="15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1919</v>
      </c>
      <c r="B1" s="933" t="s">
        <v>1926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1932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1931</v>
      </c>
      <c r="C5" s="1033" t="s">
        <v>71</v>
      </c>
    </row>
    <row r="6" spans="1:4" ht="30">
      <c r="A6" s="1031">
        <v>96</v>
      </c>
      <c r="B6" s="1034" t="s">
        <v>1929</v>
      </c>
      <c r="C6" s="1033" t="s">
        <v>71</v>
      </c>
      <c r="D6" s="885"/>
    </row>
    <row r="7" spans="1:4" ht="30">
      <c r="A7" s="1031">
        <v>97</v>
      </c>
      <c r="B7" s="1034" t="s">
        <v>1943</v>
      </c>
      <c r="C7" s="1033" t="s">
        <v>71</v>
      </c>
      <c r="D7" s="886"/>
    </row>
    <row r="8" spans="1:4" ht="30">
      <c r="A8" s="1031">
        <v>98</v>
      </c>
      <c r="B8" s="1034" t="s">
        <v>1930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1919</v>
      </c>
      <c r="B10" s="933" t="s">
        <v>1925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1208</v>
      </c>
      <c r="C92" s="1012">
        <v>3334</v>
      </c>
    </row>
    <row r="93" spans="1:3" ht="15.75">
      <c r="A93" s="1012">
        <v>3336</v>
      </c>
      <c r="B93" s="1016" t="s">
        <v>1209</v>
      </c>
      <c r="C93" s="1012">
        <v>3336</v>
      </c>
    </row>
    <row r="94" spans="1:3" ht="15.75">
      <c r="A94" s="1012">
        <v>3337</v>
      </c>
      <c r="B94" s="1015" t="s">
        <v>1210</v>
      </c>
      <c r="C94" s="1012">
        <v>3337</v>
      </c>
    </row>
    <row r="95" spans="1:3" ht="15.75">
      <c r="A95" s="1012">
        <v>3341</v>
      </c>
      <c r="B95" s="1016" t="s">
        <v>1211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1582</v>
      </c>
      <c r="C118" s="1012">
        <v>4458</v>
      </c>
    </row>
    <row r="119" spans="1:3" ht="15.75">
      <c r="A119" s="1012">
        <v>4459</v>
      </c>
      <c r="B119" s="1025" t="s">
        <v>1901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1247</v>
      </c>
      <c r="C127" s="1012">
        <v>5513</v>
      </c>
    </row>
    <row r="128" spans="1:3" ht="15.75">
      <c r="A128" s="1012">
        <v>5514</v>
      </c>
      <c r="B128" s="1023" t="s">
        <v>1248</v>
      </c>
      <c r="C128" s="1012">
        <v>5514</v>
      </c>
    </row>
    <row r="129" spans="1:3" ht="15.75">
      <c r="A129" s="1012">
        <v>5515</v>
      </c>
      <c r="B129" s="1023" t="s">
        <v>1249</v>
      </c>
      <c r="C129" s="1012">
        <v>5515</v>
      </c>
    </row>
    <row r="130" spans="1:3" ht="15.75">
      <c r="A130" s="1012">
        <v>5516</v>
      </c>
      <c r="B130" s="1023" t="s">
        <v>1250</v>
      </c>
      <c r="C130" s="1012">
        <v>5516</v>
      </c>
    </row>
    <row r="131" spans="1:3" ht="15.75">
      <c r="A131" s="1012">
        <v>5517</v>
      </c>
      <c r="B131" s="1023" t="s">
        <v>1251</v>
      </c>
      <c r="C131" s="1012">
        <v>5517</v>
      </c>
    </row>
    <row r="132" spans="1:3" ht="15.75">
      <c r="A132" s="1012">
        <v>5518</v>
      </c>
      <c r="B132" s="1015" t="s">
        <v>1252</v>
      </c>
      <c r="C132" s="1012">
        <v>5518</v>
      </c>
    </row>
    <row r="133" spans="1:3" ht="15.75">
      <c r="A133" s="1012">
        <v>5519</v>
      </c>
      <c r="B133" s="1015" t="s">
        <v>1253</v>
      </c>
      <c r="C133" s="1012">
        <v>5519</v>
      </c>
    </row>
    <row r="134" spans="1:3" ht="15.75">
      <c r="A134" s="1012">
        <v>5521</v>
      </c>
      <c r="B134" s="1015" t="s">
        <v>1254</v>
      </c>
      <c r="C134" s="1012">
        <v>5521</v>
      </c>
    </row>
    <row r="135" spans="1:3" ht="15.75">
      <c r="A135" s="1012">
        <v>5522</v>
      </c>
      <c r="B135" s="1026" t="s">
        <v>1255</v>
      </c>
      <c r="C135" s="1012">
        <v>5522</v>
      </c>
    </row>
    <row r="136" spans="1:3" ht="15.75">
      <c r="A136" s="1012">
        <v>5524</v>
      </c>
      <c r="B136" s="1013" t="s">
        <v>1256</v>
      </c>
      <c r="C136" s="1012">
        <v>5524</v>
      </c>
    </row>
    <row r="137" spans="1:3" ht="15.75">
      <c r="A137" s="1012">
        <v>5525</v>
      </c>
      <c r="B137" s="1020" t="s">
        <v>1257</v>
      </c>
      <c r="C137" s="1012">
        <v>5525</v>
      </c>
    </row>
    <row r="138" spans="1:3" ht="15.75">
      <c r="A138" s="1012">
        <v>5526</v>
      </c>
      <c r="B138" s="1017" t="s">
        <v>1258</v>
      </c>
      <c r="C138" s="1012">
        <v>5526</v>
      </c>
    </row>
    <row r="139" spans="1:3" ht="15.75">
      <c r="A139" s="1012">
        <v>5527</v>
      </c>
      <c r="B139" s="1017" t="s">
        <v>1259</v>
      </c>
      <c r="C139" s="1012">
        <v>5527</v>
      </c>
    </row>
    <row r="140" spans="1:3" ht="15.75">
      <c r="A140" s="1012">
        <v>5528</v>
      </c>
      <c r="B140" s="1017" t="s">
        <v>1260</v>
      </c>
      <c r="C140" s="1012">
        <v>5528</v>
      </c>
    </row>
    <row r="141" spans="1:3" ht="15.75">
      <c r="A141" s="1012">
        <v>5529</v>
      </c>
      <c r="B141" s="1017" t="s">
        <v>1261</v>
      </c>
      <c r="C141" s="1012">
        <v>5529</v>
      </c>
    </row>
    <row r="142" spans="1:3" ht="15.75">
      <c r="A142" s="1012">
        <v>5530</v>
      </c>
      <c r="B142" s="1017" t="s">
        <v>1262</v>
      </c>
      <c r="C142" s="1012">
        <v>5530</v>
      </c>
    </row>
    <row r="143" spans="1:3" ht="15.75">
      <c r="A143" s="1012">
        <v>5531</v>
      </c>
      <c r="B143" s="1020" t="s">
        <v>1263</v>
      </c>
      <c r="C143" s="1012">
        <v>5531</v>
      </c>
    </row>
    <row r="144" spans="1:3" ht="15.75">
      <c r="A144" s="1012">
        <v>5532</v>
      </c>
      <c r="B144" s="1026" t="s">
        <v>1264</v>
      </c>
      <c r="C144" s="1012">
        <v>5532</v>
      </c>
    </row>
    <row r="145" spans="1:3" ht="15.75">
      <c r="A145" s="1012">
        <v>5533</v>
      </c>
      <c r="B145" s="1026" t="s">
        <v>1265</v>
      </c>
      <c r="C145" s="1012">
        <v>5533</v>
      </c>
    </row>
    <row r="146" spans="1:3" ht="15">
      <c r="A146" s="1027">
        <v>5534</v>
      </c>
      <c r="B146" s="1026" t="s">
        <v>1266</v>
      </c>
      <c r="C146" s="1027">
        <v>5534</v>
      </c>
    </row>
    <row r="147" spans="1:3" ht="15">
      <c r="A147" s="1027">
        <v>5535</v>
      </c>
      <c r="B147" s="1026" t="s">
        <v>1267</v>
      </c>
      <c r="C147" s="1027">
        <v>5535</v>
      </c>
    </row>
    <row r="148" spans="1:3" ht="15.75">
      <c r="A148" s="1012">
        <v>5538</v>
      </c>
      <c r="B148" s="1020" t="s">
        <v>1268</v>
      </c>
      <c r="C148" s="1012">
        <v>5538</v>
      </c>
    </row>
    <row r="149" spans="1:3" ht="15.75">
      <c r="A149" s="1012">
        <v>5540</v>
      </c>
      <c r="B149" s="1026" t="s">
        <v>1269</v>
      </c>
      <c r="C149" s="1012">
        <v>5540</v>
      </c>
    </row>
    <row r="150" spans="1:3" ht="15.75">
      <c r="A150" s="1012">
        <v>5541</v>
      </c>
      <c r="B150" s="1026" t="s">
        <v>1270</v>
      </c>
      <c r="C150" s="1012">
        <v>5541</v>
      </c>
    </row>
    <row r="151" spans="1:3" ht="15.75">
      <c r="A151" s="1012">
        <v>5545</v>
      </c>
      <c r="B151" s="1026" t="s">
        <v>1271</v>
      </c>
      <c r="C151" s="1012">
        <v>5545</v>
      </c>
    </row>
    <row r="152" spans="1:3" ht="15.75">
      <c r="A152" s="1012">
        <v>5546</v>
      </c>
      <c r="B152" s="1026" t="s">
        <v>1272</v>
      </c>
      <c r="C152" s="1012">
        <v>5546</v>
      </c>
    </row>
    <row r="153" spans="1:3" ht="15.75">
      <c r="A153" s="1012">
        <v>5547</v>
      </c>
      <c r="B153" s="1026" t="s">
        <v>1273</v>
      </c>
      <c r="C153" s="1012">
        <v>5547</v>
      </c>
    </row>
    <row r="154" spans="1:3" ht="15.75">
      <c r="A154" s="1012">
        <v>5548</v>
      </c>
      <c r="B154" s="1026" t="s">
        <v>1274</v>
      </c>
      <c r="C154" s="1012">
        <v>5548</v>
      </c>
    </row>
    <row r="155" spans="1:3" ht="15.75">
      <c r="A155" s="1012">
        <v>5550</v>
      </c>
      <c r="B155" s="1026" t="s">
        <v>1275</v>
      </c>
      <c r="C155" s="1012">
        <v>5550</v>
      </c>
    </row>
    <row r="156" spans="1:3" ht="15.75">
      <c r="A156" s="1012">
        <v>5551</v>
      </c>
      <c r="B156" s="1026" t="s">
        <v>1276</v>
      </c>
      <c r="C156" s="1012">
        <v>5551</v>
      </c>
    </row>
    <row r="157" spans="1:3" ht="15.75">
      <c r="A157" s="1012">
        <v>5553</v>
      </c>
      <c r="B157" s="1026" t="s">
        <v>1277</v>
      </c>
      <c r="C157" s="1012">
        <v>5553</v>
      </c>
    </row>
    <row r="158" spans="1:3" ht="15.75">
      <c r="A158" s="1012">
        <v>5554</v>
      </c>
      <c r="B158" s="1020" t="s">
        <v>1278</v>
      </c>
      <c r="C158" s="1012">
        <v>5554</v>
      </c>
    </row>
    <row r="159" spans="1:3" ht="15.75">
      <c r="A159" s="1012">
        <v>5556</v>
      </c>
      <c r="B159" s="1016" t="s">
        <v>1279</v>
      </c>
      <c r="C159" s="1012">
        <v>5556</v>
      </c>
    </row>
    <row r="160" spans="1:3" ht="15.75">
      <c r="A160" s="1012">
        <v>5561</v>
      </c>
      <c r="B160" s="1028" t="s">
        <v>1280</v>
      </c>
      <c r="C160" s="1012">
        <v>5561</v>
      </c>
    </row>
    <row r="161" spans="1:3" ht="15.75">
      <c r="A161" s="1012">
        <v>5562</v>
      </c>
      <c r="B161" s="1028" t="s">
        <v>1281</v>
      </c>
      <c r="C161" s="1012">
        <v>5562</v>
      </c>
    </row>
    <row r="162" spans="1:3" ht="15.75">
      <c r="A162" s="1012">
        <v>5588</v>
      </c>
      <c r="B162" s="1015" t="s">
        <v>1282</v>
      </c>
      <c r="C162" s="1012">
        <v>5588</v>
      </c>
    </row>
    <row r="163" spans="1:3" ht="15.75">
      <c r="A163" s="1012">
        <v>5589</v>
      </c>
      <c r="B163" s="1015" t="s">
        <v>1283</v>
      </c>
      <c r="C163" s="1012">
        <v>5589</v>
      </c>
    </row>
    <row r="164" spans="1:3" ht="15.75">
      <c r="A164" s="1012">
        <v>6601</v>
      </c>
      <c r="B164" s="1015" t="s">
        <v>1284</v>
      </c>
      <c r="C164" s="1012">
        <v>6601</v>
      </c>
    </row>
    <row r="165" spans="1:3" ht="15.75">
      <c r="A165" s="1012">
        <v>6602</v>
      </c>
      <c r="B165" s="1016" t="s">
        <v>1285</v>
      </c>
      <c r="C165" s="1012">
        <v>6602</v>
      </c>
    </row>
    <row r="166" spans="1:3" ht="15.75">
      <c r="A166" s="1012">
        <v>6603</v>
      </c>
      <c r="B166" s="1016" t="s">
        <v>1286</v>
      </c>
      <c r="C166" s="1012">
        <v>6603</v>
      </c>
    </row>
    <row r="167" spans="1:3" ht="15.75">
      <c r="A167" s="1012">
        <v>6604</v>
      </c>
      <c r="B167" s="1016" t="s">
        <v>1287</v>
      </c>
      <c r="C167" s="1012">
        <v>6604</v>
      </c>
    </row>
    <row r="168" spans="1:3" ht="15.75">
      <c r="A168" s="1012">
        <v>6605</v>
      </c>
      <c r="B168" s="1016" t="s">
        <v>1288</v>
      </c>
      <c r="C168" s="1012">
        <v>6605</v>
      </c>
    </row>
    <row r="169" spans="1:3" ht="15">
      <c r="A169" s="1027">
        <v>6606</v>
      </c>
      <c r="B169" s="1018" t="s">
        <v>1289</v>
      </c>
      <c r="C169" s="1027">
        <v>6606</v>
      </c>
    </row>
    <row r="170" spans="1:3" ht="15.75">
      <c r="A170" s="1012">
        <v>6618</v>
      </c>
      <c r="B170" s="1015" t="s">
        <v>1290</v>
      </c>
      <c r="C170" s="1012">
        <v>6618</v>
      </c>
    </row>
    <row r="171" spans="1:3" ht="15.75">
      <c r="A171" s="1012">
        <v>6619</v>
      </c>
      <c r="B171" s="1016" t="s">
        <v>1291</v>
      </c>
      <c r="C171" s="1012">
        <v>6619</v>
      </c>
    </row>
    <row r="172" spans="1:3" ht="15.75">
      <c r="A172" s="1012">
        <v>6621</v>
      </c>
      <c r="B172" s="1015" t="s">
        <v>1292</v>
      </c>
      <c r="C172" s="1012">
        <v>6621</v>
      </c>
    </row>
    <row r="173" spans="1:3" ht="15.75">
      <c r="A173" s="1012">
        <v>6622</v>
      </c>
      <c r="B173" s="1016" t="s">
        <v>1293</v>
      </c>
      <c r="C173" s="1012">
        <v>6622</v>
      </c>
    </row>
    <row r="174" spans="1:3" ht="15.75">
      <c r="A174" s="1012">
        <v>6623</v>
      </c>
      <c r="B174" s="1016" t="s">
        <v>1294</v>
      </c>
      <c r="C174" s="1012">
        <v>6623</v>
      </c>
    </row>
    <row r="175" spans="1:3" ht="15.75">
      <c r="A175" s="1012">
        <v>6624</v>
      </c>
      <c r="B175" s="1016" t="s">
        <v>1295</v>
      </c>
      <c r="C175" s="1012">
        <v>6624</v>
      </c>
    </row>
    <row r="176" spans="1:3" ht="15.75">
      <c r="A176" s="1012">
        <v>6625</v>
      </c>
      <c r="B176" s="1017" t="s">
        <v>1296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1919</v>
      </c>
      <c r="B280" s="933" t="s">
        <v>1924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1919</v>
      </c>
      <c r="B293" s="933" t="s">
        <v>1923</v>
      </c>
    </row>
    <row r="294" ht="15.75">
      <c r="B294" s="887" t="s">
        <v>1920</v>
      </c>
    </row>
    <row r="295" ht="18.75" thickBot="1">
      <c r="B295" s="887" t="s">
        <v>1921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1922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1529</v>
      </c>
      <c r="C395" s="889" t="s">
        <v>468</v>
      </c>
      <c r="D395" s="895"/>
      <c r="E395" s="891"/>
    </row>
    <row r="396" spans="1:5" ht="16.5">
      <c r="A396" s="975" t="s">
        <v>1530</v>
      </c>
      <c r="B396" s="938" t="s">
        <v>1531</v>
      </c>
      <c r="C396" s="889" t="s">
        <v>468</v>
      </c>
      <c r="D396" s="897"/>
      <c r="E396" s="891"/>
    </row>
    <row r="397" spans="1:5" ht="18.75" thickBot="1">
      <c r="A397" s="982" t="s">
        <v>1532</v>
      </c>
      <c r="B397" s="983" t="s">
        <v>1533</v>
      </c>
      <c r="C397" s="889" t="s">
        <v>468</v>
      </c>
      <c r="D397" s="896"/>
      <c r="E397" s="891"/>
    </row>
    <row r="398" spans="1:5" ht="16.5">
      <c r="A398" s="984" t="s">
        <v>1534</v>
      </c>
      <c r="B398" s="985" t="s">
        <v>1535</v>
      </c>
      <c r="C398" s="889" t="s">
        <v>468</v>
      </c>
      <c r="D398" s="897"/>
      <c r="E398" s="891"/>
    </row>
    <row r="399" spans="1:5" ht="16.5">
      <c r="A399" s="986" t="s">
        <v>1536</v>
      </c>
      <c r="B399" s="938" t="s">
        <v>1537</v>
      </c>
      <c r="C399" s="889" t="s">
        <v>468</v>
      </c>
      <c r="D399" s="899"/>
      <c r="E399" s="891"/>
    </row>
    <row r="400" spans="1:5" ht="16.5">
      <c r="A400" s="975" t="s">
        <v>1538</v>
      </c>
      <c r="B400" s="942" t="s">
        <v>1539</v>
      </c>
      <c r="C400" s="889" t="s">
        <v>468</v>
      </c>
      <c r="D400" s="897"/>
      <c r="E400" s="891"/>
    </row>
    <row r="401" spans="1:5" ht="17.25" thickBot="1">
      <c r="A401" s="987" t="s">
        <v>1540</v>
      </c>
      <c r="B401" s="988" t="s">
        <v>1541</v>
      </c>
      <c r="C401" s="889" t="s">
        <v>468</v>
      </c>
      <c r="D401" s="897"/>
      <c r="E401" s="891"/>
    </row>
    <row r="402" spans="1:5" ht="18">
      <c r="A402" s="989" t="s">
        <v>1542</v>
      </c>
      <c r="B402" s="990" t="s">
        <v>1543</v>
      </c>
      <c r="C402" s="889" t="s">
        <v>468</v>
      </c>
      <c r="D402" s="900"/>
      <c r="E402" s="891"/>
    </row>
    <row r="403" spans="1:5" ht="18">
      <c r="A403" s="991" t="s">
        <v>1544</v>
      </c>
      <c r="B403" s="992" t="s">
        <v>1545</v>
      </c>
      <c r="C403" s="889" t="s">
        <v>468</v>
      </c>
      <c r="D403" s="900"/>
      <c r="E403" s="891"/>
    </row>
    <row r="404" spans="1:5" ht="18">
      <c r="A404" s="991" t="s">
        <v>1546</v>
      </c>
      <c r="B404" s="993" t="s">
        <v>1547</v>
      </c>
      <c r="C404" s="889" t="s">
        <v>468</v>
      </c>
      <c r="D404" s="900"/>
      <c r="E404" s="891"/>
    </row>
    <row r="405" spans="1:5" ht="18">
      <c r="A405" s="991" t="s">
        <v>1548</v>
      </c>
      <c r="B405" s="992" t="s">
        <v>1549</v>
      </c>
      <c r="C405" s="889" t="s">
        <v>468</v>
      </c>
      <c r="D405" s="900"/>
      <c r="E405" s="891"/>
    </row>
    <row r="406" spans="1:5" ht="18">
      <c r="A406" s="991" t="s">
        <v>1550</v>
      </c>
      <c r="B406" s="992" t="s">
        <v>1551</v>
      </c>
      <c r="C406" s="889" t="s">
        <v>468</v>
      </c>
      <c r="D406" s="900"/>
      <c r="E406" s="891"/>
    </row>
    <row r="407" spans="1:5" ht="18">
      <c r="A407" s="991" t="s">
        <v>1552</v>
      </c>
      <c r="B407" s="994" t="s">
        <v>1553</v>
      </c>
      <c r="C407" s="889" t="s">
        <v>468</v>
      </c>
      <c r="D407" s="900"/>
      <c r="E407" s="891"/>
    </row>
    <row r="408" spans="1:5" ht="18">
      <c r="A408" s="991" t="s">
        <v>1554</v>
      </c>
      <c r="B408" s="994" t="s">
        <v>1555</v>
      </c>
      <c r="C408" s="889" t="s">
        <v>468</v>
      </c>
      <c r="D408" s="900"/>
      <c r="E408" s="891"/>
    </row>
    <row r="409" spans="1:5" ht="18">
      <c r="A409" s="991" t="s">
        <v>1556</v>
      </c>
      <c r="B409" s="994" t="s">
        <v>1557</v>
      </c>
      <c r="C409" s="889" t="s">
        <v>468</v>
      </c>
      <c r="D409" s="901"/>
      <c r="E409" s="891"/>
    </row>
    <row r="410" spans="1:5" ht="18">
      <c r="A410" s="991" t="s">
        <v>1558</v>
      </c>
      <c r="B410" s="994" t="s">
        <v>1559</v>
      </c>
      <c r="C410" s="889" t="s">
        <v>468</v>
      </c>
      <c r="D410" s="901"/>
      <c r="E410" s="891"/>
    </row>
    <row r="411" spans="1:5" ht="18">
      <c r="A411" s="991" t="s">
        <v>1560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1587</v>
      </c>
      <c r="B490" s="996" t="s">
        <v>1588</v>
      </c>
      <c r="C490" s="889" t="s">
        <v>468</v>
      </c>
      <c r="D490" s="901"/>
      <c r="E490" s="891"/>
    </row>
    <row r="491" spans="1:5" ht="18">
      <c r="A491" s="989" t="s">
        <v>1589</v>
      </c>
      <c r="B491" s="990" t="s">
        <v>1590</v>
      </c>
      <c r="C491" s="889" t="s">
        <v>468</v>
      </c>
      <c r="D491" s="901"/>
      <c r="E491" s="891"/>
    </row>
    <row r="492" spans="1:5" ht="18">
      <c r="A492" s="991" t="s">
        <v>1591</v>
      </c>
      <c r="B492" s="992" t="s">
        <v>1592</v>
      </c>
      <c r="C492" s="889" t="s">
        <v>468</v>
      </c>
      <c r="D492" s="901"/>
      <c r="E492" s="891"/>
    </row>
    <row r="493" spans="1:5" ht="18">
      <c r="A493" s="991" t="s">
        <v>1593</v>
      </c>
      <c r="B493" s="992" t="s">
        <v>1594</v>
      </c>
      <c r="C493" s="889" t="s">
        <v>468</v>
      </c>
      <c r="D493" s="901"/>
      <c r="E493" s="891"/>
    </row>
    <row r="494" spans="1:5" ht="18">
      <c r="A494" s="991" t="s">
        <v>1595</v>
      </c>
      <c r="B494" s="992" t="s">
        <v>1596</v>
      </c>
      <c r="C494" s="889" t="s">
        <v>468</v>
      </c>
      <c r="D494" s="901"/>
      <c r="E494" s="891"/>
    </row>
    <row r="495" spans="1:5" ht="18">
      <c r="A495" s="991" t="s">
        <v>1597</v>
      </c>
      <c r="B495" s="993" t="s">
        <v>1598</v>
      </c>
      <c r="C495" s="889" t="s">
        <v>468</v>
      </c>
      <c r="D495" s="901"/>
      <c r="E495" s="891"/>
    </row>
    <row r="496" spans="1:5" ht="18">
      <c r="A496" s="991" t="s">
        <v>1599</v>
      </c>
      <c r="B496" s="992" t="s">
        <v>1600</v>
      </c>
      <c r="C496" s="889" t="s">
        <v>468</v>
      </c>
      <c r="D496" s="901"/>
      <c r="E496" s="891"/>
    </row>
    <row r="497" spans="1:5" ht="18">
      <c r="A497" s="991" t="s">
        <v>1601</v>
      </c>
      <c r="B497" s="992" t="s">
        <v>1602</v>
      </c>
      <c r="C497" s="889" t="s">
        <v>468</v>
      </c>
      <c r="D497" s="901"/>
      <c r="E497" s="891"/>
    </row>
    <row r="498" spans="1:5" ht="18">
      <c r="A498" s="991" t="s">
        <v>1603</v>
      </c>
      <c r="B498" s="992" t="s">
        <v>1604</v>
      </c>
      <c r="C498" s="889" t="s">
        <v>468</v>
      </c>
      <c r="D498" s="901"/>
      <c r="E498" s="891"/>
    </row>
    <row r="499" spans="1:5" ht="18.75" thickBot="1">
      <c r="A499" s="995" t="s">
        <v>1605</v>
      </c>
      <c r="B499" s="996" t="s">
        <v>1606</v>
      </c>
      <c r="C499" s="889" t="s">
        <v>468</v>
      </c>
      <c r="D499" s="901"/>
      <c r="E499" s="891"/>
    </row>
    <row r="500" spans="1:5" ht="18">
      <c r="A500" s="989" t="s">
        <v>1607</v>
      </c>
      <c r="B500" s="990" t="s">
        <v>1608</v>
      </c>
      <c r="C500" s="889" t="s">
        <v>468</v>
      </c>
      <c r="D500" s="901"/>
      <c r="E500" s="891"/>
    </row>
    <row r="501" spans="1:5" ht="18">
      <c r="A501" s="991" t="s">
        <v>1609</v>
      </c>
      <c r="B501" s="992" t="s">
        <v>1610</v>
      </c>
      <c r="C501" s="889" t="s">
        <v>468</v>
      </c>
      <c r="D501" s="901"/>
      <c r="E501" s="891"/>
    </row>
    <row r="502" spans="1:5" ht="18">
      <c r="A502" s="991" t="s">
        <v>1611</v>
      </c>
      <c r="B502" s="993" t="s">
        <v>1612</v>
      </c>
      <c r="C502" s="889" t="s">
        <v>468</v>
      </c>
      <c r="D502" s="901"/>
      <c r="E502" s="891"/>
    </row>
    <row r="503" spans="1:5" ht="18">
      <c r="A503" s="991" t="s">
        <v>1613</v>
      </c>
      <c r="B503" s="992" t="s">
        <v>1614</v>
      </c>
      <c r="C503" s="889" t="s">
        <v>468</v>
      </c>
      <c r="D503" s="901"/>
      <c r="E503" s="891"/>
    </row>
    <row r="504" spans="1:5" ht="18">
      <c r="A504" s="991" t="s">
        <v>1615</v>
      </c>
      <c r="B504" s="992" t="s">
        <v>1616</v>
      </c>
      <c r="C504" s="889" t="s">
        <v>468</v>
      </c>
      <c r="D504" s="901"/>
      <c r="E504" s="891"/>
    </row>
    <row r="505" spans="1:5" ht="18">
      <c r="A505" s="991" t="s">
        <v>1617</v>
      </c>
      <c r="B505" s="992" t="s">
        <v>1618</v>
      </c>
      <c r="C505" s="889" t="s">
        <v>468</v>
      </c>
      <c r="D505" s="901"/>
      <c r="E505" s="891"/>
    </row>
    <row r="506" spans="1:5" ht="18">
      <c r="A506" s="991" t="s">
        <v>1619</v>
      </c>
      <c r="B506" s="992" t="s">
        <v>1620</v>
      </c>
      <c r="C506" s="889" t="s">
        <v>468</v>
      </c>
      <c r="D506" s="901"/>
      <c r="E506" s="891"/>
    </row>
    <row r="507" spans="1:5" ht="18.75" thickBot="1">
      <c r="A507" s="995" t="s">
        <v>1621</v>
      </c>
      <c r="B507" s="996" t="s">
        <v>1622</v>
      </c>
      <c r="C507" s="889" t="s">
        <v>468</v>
      </c>
      <c r="D507" s="901"/>
      <c r="E507" s="891"/>
    </row>
    <row r="508" spans="1:5" ht="18">
      <c r="A508" s="989" t="s">
        <v>1623</v>
      </c>
      <c r="B508" s="990" t="s">
        <v>1624</v>
      </c>
      <c r="C508" s="889" t="s">
        <v>468</v>
      </c>
      <c r="D508" s="901"/>
      <c r="E508" s="891"/>
    </row>
    <row r="509" spans="1:5" ht="18">
      <c r="A509" s="991" t="s">
        <v>1625</v>
      </c>
      <c r="B509" s="992" t="s">
        <v>1626</v>
      </c>
      <c r="C509" s="889" t="s">
        <v>468</v>
      </c>
      <c r="D509" s="901"/>
      <c r="E509" s="891"/>
    </row>
    <row r="510" spans="1:5" ht="18">
      <c r="A510" s="991" t="s">
        <v>1627</v>
      </c>
      <c r="B510" s="992" t="s">
        <v>1628</v>
      </c>
      <c r="C510" s="889" t="s">
        <v>468</v>
      </c>
      <c r="D510" s="901"/>
      <c r="E510" s="891"/>
    </row>
    <row r="511" spans="1:5" ht="18">
      <c r="A511" s="991" t="s">
        <v>1629</v>
      </c>
      <c r="B511" s="992" t="s">
        <v>1630</v>
      </c>
      <c r="C511" s="889" t="s">
        <v>468</v>
      </c>
      <c r="D511" s="901"/>
      <c r="E511" s="891"/>
    </row>
    <row r="512" spans="1:5" ht="18">
      <c r="A512" s="991" t="s">
        <v>1631</v>
      </c>
      <c r="B512" s="992" t="s">
        <v>1632</v>
      </c>
      <c r="C512" s="889" t="s">
        <v>468</v>
      </c>
      <c r="D512" s="901"/>
      <c r="E512" s="891"/>
    </row>
    <row r="513" spans="1:5" ht="18">
      <c r="A513" s="991" t="s">
        <v>1633</v>
      </c>
      <c r="B513" s="992" t="s">
        <v>1634</v>
      </c>
      <c r="C513" s="889" t="s">
        <v>468</v>
      </c>
      <c r="D513" s="901"/>
      <c r="E513" s="891"/>
    </row>
    <row r="514" spans="1:5" ht="18">
      <c r="A514" s="991" t="s">
        <v>1635</v>
      </c>
      <c r="B514" s="992" t="s">
        <v>1636</v>
      </c>
      <c r="C514" s="889" t="s">
        <v>468</v>
      </c>
      <c r="D514" s="901"/>
      <c r="E514" s="891"/>
    </row>
    <row r="515" spans="1:5" ht="18">
      <c r="A515" s="991" t="s">
        <v>1637</v>
      </c>
      <c r="B515" s="992" t="s">
        <v>1638</v>
      </c>
      <c r="C515" s="889" t="s">
        <v>468</v>
      </c>
      <c r="D515" s="901"/>
      <c r="E515" s="891"/>
    </row>
    <row r="516" spans="1:5" ht="18">
      <c r="A516" s="991" t="s">
        <v>1639</v>
      </c>
      <c r="B516" s="993" t="s">
        <v>1640</v>
      </c>
      <c r="C516" s="889" t="s">
        <v>468</v>
      </c>
      <c r="D516" s="901"/>
      <c r="E516" s="891"/>
    </row>
    <row r="517" spans="1:5" ht="18">
      <c r="A517" s="991" t="s">
        <v>1641</v>
      </c>
      <c r="B517" s="992" t="s">
        <v>1642</v>
      </c>
      <c r="C517" s="889" t="s">
        <v>468</v>
      </c>
      <c r="D517" s="901"/>
      <c r="E517" s="891"/>
    </row>
    <row r="518" spans="1:5" ht="18.75" thickBot="1">
      <c r="A518" s="995" t="s">
        <v>1643</v>
      </c>
      <c r="B518" s="996" t="s">
        <v>1644</v>
      </c>
      <c r="C518" s="889" t="s">
        <v>468</v>
      </c>
      <c r="D518" s="901"/>
      <c r="E518" s="891"/>
    </row>
    <row r="519" spans="1:5" ht="18">
      <c r="A519" s="989" t="s">
        <v>1645</v>
      </c>
      <c r="B519" s="990" t="s">
        <v>1646</v>
      </c>
      <c r="C519" s="889" t="s">
        <v>468</v>
      </c>
      <c r="D519" s="901"/>
      <c r="E519" s="891"/>
    </row>
    <row r="520" spans="1:5" ht="18">
      <c r="A520" s="991" t="s">
        <v>1647</v>
      </c>
      <c r="B520" s="992" t="s">
        <v>1648</v>
      </c>
      <c r="C520" s="889" t="s">
        <v>468</v>
      </c>
      <c r="D520" s="901"/>
      <c r="E520" s="891"/>
    </row>
    <row r="521" spans="1:5" ht="18">
      <c r="A521" s="991" t="s">
        <v>1649</v>
      </c>
      <c r="B521" s="992" t="s">
        <v>1650</v>
      </c>
      <c r="C521" s="889" t="s">
        <v>468</v>
      </c>
      <c r="D521" s="901"/>
      <c r="E521" s="891"/>
    </row>
    <row r="522" spans="1:5" ht="18">
      <c r="A522" s="991" t="s">
        <v>1651</v>
      </c>
      <c r="B522" s="992" t="s">
        <v>1652</v>
      </c>
      <c r="C522" s="889" t="s">
        <v>468</v>
      </c>
      <c r="D522" s="901"/>
      <c r="E522" s="891"/>
    </row>
    <row r="523" spans="1:5" ht="18">
      <c r="A523" s="991" t="s">
        <v>1653</v>
      </c>
      <c r="B523" s="992" t="s">
        <v>1654</v>
      </c>
      <c r="C523" s="889" t="s">
        <v>468</v>
      </c>
      <c r="D523" s="901"/>
      <c r="E523" s="891"/>
    </row>
    <row r="524" spans="1:5" ht="18">
      <c r="A524" s="991" t="s">
        <v>1655</v>
      </c>
      <c r="B524" s="993" t="s">
        <v>1656</v>
      </c>
      <c r="C524" s="889" t="s">
        <v>468</v>
      </c>
      <c r="D524" s="901"/>
      <c r="E524" s="891"/>
    </row>
    <row r="525" spans="1:5" ht="18">
      <c r="A525" s="991" t="s">
        <v>1657</v>
      </c>
      <c r="B525" s="992" t="s">
        <v>1658</v>
      </c>
      <c r="C525" s="889" t="s">
        <v>468</v>
      </c>
      <c r="D525" s="901"/>
      <c r="E525" s="891"/>
    </row>
    <row r="526" spans="1:5" ht="18">
      <c r="A526" s="991" t="s">
        <v>1659</v>
      </c>
      <c r="B526" s="992" t="s">
        <v>1660</v>
      </c>
      <c r="C526" s="889" t="s">
        <v>468</v>
      </c>
      <c r="D526" s="901"/>
      <c r="E526" s="891"/>
    </row>
    <row r="527" spans="1:5" ht="18">
      <c r="A527" s="991" t="s">
        <v>1661</v>
      </c>
      <c r="B527" s="992" t="s">
        <v>1662</v>
      </c>
      <c r="C527" s="889" t="s">
        <v>468</v>
      </c>
      <c r="D527" s="901"/>
      <c r="E527" s="891"/>
    </row>
    <row r="528" spans="1:5" ht="18">
      <c r="A528" s="991" t="s">
        <v>1663</v>
      </c>
      <c r="B528" s="992" t="s">
        <v>1664</v>
      </c>
      <c r="C528" s="889" t="s">
        <v>468</v>
      </c>
      <c r="D528" s="901"/>
      <c r="E528" s="891"/>
    </row>
    <row r="529" spans="1:5" ht="18.75" thickBot="1">
      <c r="A529" s="995" t="s">
        <v>1665</v>
      </c>
      <c r="B529" s="996" t="s">
        <v>1666</v>
      </c>
      <c r="C529" s="889" t="s">
        <v>468</v>
      </c>
      <c r="D529" s="901"/>
      <c r="E529" s="891"/>
    </row>
    <row r="530" spans="1:5" ht="18">
      <c r="A530" s="989" t="s">
        <v>1667</v>
      </c>
      <c r="B530" s="990" t="s">
        <v>1668</v>
      </c>
      <c r="C530" s="889" t="s">
        <v>468</v>
      </c>
      <c r="D530" s="901"/>
      <c r="E530" s="891"/>
    </row>
    <row r="531" spans="1:5" ht="18">
      <c r="A531" s="991" t="s">
        <v>1669</v>
      </c>
      <c r="B531" s="992" t="s">
        <v>1670</v>
      </c>
      <c r="C531" s="889" t="s">
        <v>468</v>
      </c>
      <c r="D531" s="901"/>
      <c r="E531" s="891"/>
    </row>
    <row r="532" spans="1:5" ht="18">
      <c r="A532" s="991" t="s">
        <v>1671</v>
      </c>
      <c r="B532" s="992" t="s">
        <v>1672</v>
      </c>
      <c r="C532" s="889" t="s">
        <v>468</v>
      </c>
      <c r="D532" s="901"/>
      <c r="E532" s="891"/>
    </row>
    <row r="533" spans="1:5" ht="18">
      <c r="A533" s="991" t="s">
        <v>1673</v>
      </c>
      <c r="B533" s="993" t="s">
        <v>1674</v>
      </c>
      <c r="C533" s="889" t="s">
        <v>468</v>
      </c>
      <c r="D533" s="901"/>
      <c r="E533" s="891"/>
    </row>
    <row r="534" spans="1:5" ht="18">
      <c r="A534" s="991" t="s">
        <v>1675</v>
      </c>
      <c r="B534" s="992" t="s">
        <v>1676</v>
      </c>
      <c r="C534" s="889" t="s">
        <v>468</v>
      </c>
      <c r="D534" s="901"/>
      <c r="E534" s="891"/>
    </row>
    <row r="535" spans="1:5" ht="18.75" thickBot="1">
      <c r="A535" s="995" t="s">
        <v>1677</v>
      </c>
      <c r="B535" s="996" t="s">
        <v>1678</v>
      </c>
      <c r="C535" s="889" t="s">
        <v>468</v>
      </c>
      <c r="D535" s="901"/>
      <c r="E535" s="891"/>
    </row>
    <row r="536" spans="1:5" ht="18">
      <c r="A536" s="998" t="s">
        <v>1679</v>
      </c>
      <c r="B536" s="999" t="s">
        <v>1680</v>
      </c>
      <c r="C536" s="889" t="s">
        <v>468</v>
      </c>
      <c r="D536" s="901"/>
      <c r="E536" s="891"/>
    </row>
    <row r="537" spans="1:5" ht="18">
      <c r="A537" s="991" t="s">
        <v>1681</v>
      </c>
      <c r="B537" s="992" t="s">
        <v>1682</v>
      </c>
      <c r="C537" s="889" t="s">
        <v>468</v>
      </c>
      <c r="D537" s="901"/>
      <c r="E537" s="891"/>
    </row>
    <row r="538" spans="1:5" ht="18">
      <c r="A538" s="991" t="s">
        <v>1683</v>
      </c>
      <c r="B538" s="992" t="s">
        <v>1684</v>
      </c>
      <c r="C538" s="889" t="s">
        <v>468</v>
      </c>
      <c r="D538" s="901"/>
      <c r="E538" s="891"/>
    </row>
    <row r="539" spans="1:5" ht="18">
      <c r="A539" s="991" t="s">
        <v>1685</v>
      </c>
      <c r="B539" s="992" t="s">
        <v>1686</v>
      </c>
      <c r="C539" s="889" t="s">
        <v>468</v>
      </c>
      <c r="D539" s="901"/>
      <c r="E539" s="891"/>
    </row>
    <row r="540" spans="1:5" ht="18">
      <c r="A540" s="991" t="s">
        <v>1687</v>
      </c>
      <c r="B540" s="992" t="s">
        <v>1688</v>
      </c>
      <c r="C540" s="889" t="s">
        <v>468</v>
      </c>
      <c r="D540" s="901"/>
      <c r="E540" s="891"/>
    </row>
    <row r="541" spans="1:5" ht="18">
      <c r="A541" s="991" t="s">
        <v>1689</v>
      </c>
      <c r="B541" s="992" t="s">
        <v>1690</v>
      </c>
      <c r="C541" s="889" t="s">
        <v>468</v>
      </c>
      <c r="D541" s="901"/>
      <c r="E541" s="891"/>
    </row>
    <row r="542" spans="1:5" ht="18">
      <c r="A542" s="991" t="s">
        <v>1691</v>
      </c>
      <c r="B542" s="992" t="s">
        <v>1692</v>
      </c>
      <c r="C542" s="889" t="s">
        <v>468</v>
      </c>
      <c r="D542" s="901"/>
      <c r="E542" s="891"/>
    </row>
    <row r="543" spans="1:5" ht="18">
      <c r="A543" s="991" t="s">
        <v>1693</v>
      </c>
      <c r="B543" s="993" t="s">
        <v>1694</v>
      </c>
      <c r="C543" s="889" t="s">
        <v>468</v>
      </c>
      <c r="D543" s="901"/>
      <c r="E543" s="891"/>
    </row>
    <row r="544" spans="1:5" ht="18">
      <c r="A544" s="991" t="s">
        <v>1695</v>
      </c>
      <c r="B544" s="992" t="s">
        <v>1696</v>
      </c>
      <c r="C544" s="889" t="s">
        <v>468</v>
      </c>
      <c r="D544" s="901"/>
      <c r="E544" s="891"/>
    </row>
    <row r="545" spans="1:5" ht="18">
      <c r="A545" s="991" t="s">
        <v>1697</v>
      </c>
      <c r="B545" s="992" t="s">
        <v>1698</v>
      </c>
      <c r="C545" s="889" t="s">
        <v>468</v>
      </c>
      <c r="D545" s="901"/>
      <c r="E545" s="891"/>
    </row>
    <row r="546" spans="1:5" ht="18.75" thickBot="1">
      <c r="A546" s="1000" t="s">
        <v>1699</v>
      </c>
      <c r="B546" s="996" t="s">
        <v>1700</v>
      </c>
      <c r="C546" s="889" t="s">
        <v>468</v>
      </c>
      <c r="D546" s="902"/>
      <c r="E546" s="891"/>
    </row>
    <row r="547" spans="1:5" ht="18">
      <c r="A547" s="998" t="s">
        <v>1701</v>
      </c>
      <c r="B547" s="999" t="s">
        <v>1702</v>
      </c>
      <c r="C547" s="889" t="s">
        <v>468</v>
      </c>
      <c r="D547" s="901"/>
      <c r="E547" s="891"/>
    </row>
    <row r="548" spans="1:5" ht="18">
      <c r="A548" s="991" t="s">
        <v>1703</v>
      </c>
      <c r="B548" s="992" t="s">
        <v>1704</v>
      </c>
      <c r="C548" s="889" t="s">
        <v>468</v>
      </c>
      <c r="D548" s="901"/>
      <c r="E548" s="891"/>
    </row>
    <row r="549" spans="1:5" ht="18">
      <c r="A549" s="991" t="s">
        <v>1705</v>
      </c>
      <c r="B549" s="992" t="s">
        <v>1706</v>
      </c>
      <c r="C549" s="889" t="s">
        <v>468</v>
      </c>
      <c r="D549" s="901"/>
      <c r="E549" s="891"/>
    </row>
    <row r="550" spans="1:5" ht="18">
      <c r="A550" s="991" t="s">
        <v>1707</v>
      </c>
      <c r="B550" s="992" t="s">
        <v>1708</v>
      </c>
      <c r="C550" s="889" t="s">
        <v>468</v>
      </c>
      <c r="D550" s="901"/>
      <c r="E550" s="891"/>
    </row>
    <row r="551" spans="1:5" ht="18">
      <c r="A551" s="991" t="s">
        <v>1709</v>
      </c>
      <c r="B551" s="992" t="s">
        <v>1710</v>
      </c>
      <c r="C551" s="889" t="s">
        <v>468</v>
      </c>
      <c r="D551" s="901"/>
      <c r="E551" s="891"/>
    </row>
    <row r="552" spans="1:5" ht="18">
      <c r="A552" s="991" t="s">
        <v>1711</v>
      </c>
      <c r="B552" s="992" t="s">
        <v>1712</v>
      </c>
      <c r="C552" s="889" t="s">
        <v>468</v>
      </c>
      <c r="D552" s="901"/>
      <c r="E552" s="891"/>
    </row>
    <row r="553" spans="1:5" ht="18">
      <c r="A553" s="991" t="s">
        <v>1713</v>
      </c>
      <c r="B553" s="992" t="s">
        <v>1714</v>
      </c>
      <c r="C553" s="889" t="s">
        <v>468</v>
      </c>
      <c r="D553" s="901"/>
      <c r="E553" s="891"/>
    </row>
    <row r="554" spans="1:5" ht="18">
      <c r="A554" s="991" t="s">
        <v>1715</v>
      </c>
      <c r="B554" s="992" t="s">
        <v>1716</v>
      </c>
      <c r="C554" s="889" t="s">
        <v>468</v>
      </c>
      <c r="D554" s="901"/>
      <c r="E554" s="891"/>
    </row>
    <row r="555" spans="1:5" ht="18">
      <c r="A555" s="991" t="s">
        <v>1717</v>
      </c>
      <c r="B555" s="993" t="s">
        <v>1718</v>
      </c>
      <c r="C555" s="889" t="s">
        <v>468</v>
      </c>
      <c r="D555" s="901"/>
      <c r="E555" s="891"/>
    </row>
    <row r="556" spans="1:5" ht="18">
      <c r="A556" s="991" t="s">
        <v>1719</v>
      </c>
      <c r="B556" s="992" t="s">
        <v>1720</v>
      </c>
      <c r="C556" s="889" t="s">
        <v>468</v>
      </c>
      <c r="D556" s="901"/>
      <c r="E556" s="891"/>
    </row>
    <row r="557" spans="1:5" ht="18">
      <c r="A557" s="991" t="s">
        <v>1721</v>
      </c>
      <c r="B557" s="992" t="s">
        <v>1722</v>
      </c>
      <c r="C557" s="889" t="s">
        <v>468</v>
      </c>
      <c r="D557" s="901"/>
      <c r="E557" s="891"/>
    </row>
    <row r="558" spans="1:5" ht="18">
      <c r="A558" s="991" t="s">
        <v>1723</v>
      </c>
      <c r="B558" s="992" t="s">
        <v>1724</v>
      </c>
      <c r="C558" s="889" t="s">
        <v>468</v>
      </c>
      <c r="D558" s="901"/>
      <c r="E558" s="891"/>
    </row>
    <row r="559" spans="1:5" ht="18">
      <c r="A559" s="991" t="s">
        <v>1725</v>
      </c>
      <c r="B559" s="992" t="s">
        <v>1726</v>
      </c>
      <c r="C559" s="889" t="s">
        <v>468</v>
      </c>
      <c r="D559" s="901"/>
      <c r="E559" s="891"/>
    </row>
    <row r="560" spans="1:5" ht="18">
      <c r="A560" s="991" t="s">
        <v>1727</v>
      </c>
      <c r="B560" s="992" t="s">
        <v>1728</v>
      </c>
      <c r="C560" s="889" t="s">
        <v>468</v>
      </c>
      <c r="D560" s="901"/>
      <c r="E560" s="891"/>
    </row>
    <row r="561" spans="1:5" ht="18">
      <c r="A561" s="991" t="s">
        <v>1729</v>
      </c>
      <c r="B561" s="992" t="s">
        <v>1730</v>
      </c>
      <c r="C561" s="889" t="s">
        <v>468</v>
      </c>
      <c r="D561" s="901"/>
      <c r="E561" s="891"/>
    </row>
    <row r="562" spans="1:5" ht="18">
      <c r="A562" s="991" t="s">
        <v>1731</v>
      </c>
      <c r="B562" s="992" t="s">
        <v>1732</v>
      </c>
      <c r="C562" s="889" t="s">
        <v>468</v>
      </c>
      <c r="D562" s="901"/>
      <c r="E562" s="891"/>
    </row>
    <row r="563" spans="1:5" ht="18.75">
      <c r="A563" s="991" t="s">
        <v>1733</v>
      </c>
      <c r="B563" s="992" t="s">
        <v>1734</v>
      </c>
      <c r="C563" s="889" t="s">
        <v>468</v>
      </c>
      <c r="D563" s="901"/>
      <c r="E563" s="891"/>
    </row>
    <row r="564" spans="1:5" ht="19.5" thickBot="1">
      <c r="A564" s="995" t="s">
        <v>1735</v>
      </c>
      <c r="B564" s="1001" t="s">
        <v>1736</v>
      </c>
      <c r="C564" s="889" t="s">
        <v>468</v>
      </c>
      <c r="D564" s="903"/>
      <c r="E564" s="891"/>
    </row>
    <row r="565" spans="1:5" ht="18.75">
      <c r="A565" s="989" t="s">
        <v>1737</v>
      </c>
      <c r="B565" s="990" t="s">
        <v>1738</v>
      </c>
      <c r="C565" s="889" t="s">
        <v>468</v>
      </c>
      <c r="D565" s="901"/>
      <c r="E565" s="891"/>
    </row>
    <row r="566" spans="1:5" ht="18.75">
      <c r="A566" s="991" t="s">
        <v>1739</v>
      </c>
      <c r="B566" s="992" t="s">
        <v>1740</v>
      </c>
      <c r="C566" s="889" t="s">
        <v>468</v>
      </c>
      <c r="D566" s="901"/>
      <c r="E566" s="891"/>
    </row>
    <row r="567" spans="1:5" ht="18.75">
      <c r="A567" s="991" t="s">
        <v>1741</v>
      </c>
      <c r="B567" s="992" t="s">
        <v>1742</v>
      </c>
      <c r="C567" s="889" t="s">
        <v>468</v>
      </c>
      <c r="D567" s="901"/>
      <c r="E567" s="891"/>
    </row>
    <row r="568" spans="1:5" ht="18.75">
      <c r="A568" s="991" t="s">
        <v>1743</v>
      </c>
      <c r="B568" s="992" t="s">
        <v>1744</v>
      </c>
      <c r="C568" s="889" t="s">
        <v>468</v>
      </c>
      <c r="D568" s="901"/>
      <c r="E568" s="891"/>
    </row>
    <row r="569" spans="1:5" ht="19.5">
      <c r="A569" s="991" t="s">
        <v>1745</v>
      </c>
      <c r="B569" s="993" t="s">
        <v>1746</v>
      </c>
      <c r="C569" s="889" t="s">
        <v>468</v>
      </c>
      <c r="D569" s="901"/>
      <c r="E569" s="891"/>
    </row>
    <row r="570" spans="1:5" ht="18.75">
      <c r="A570" s="991" t="s">
        <v>1747</v>
      </c>
      <c r="B570" s="992" t="s">
        <v>1748</v>
      </c>
      <c r="C570" s="889" t="s">
        <v>468</v>
      </c>
      <c r="D570" s="901"/>
      <c r="E570" s="891"/>
    </row>
    <row r="571" spans="1:5" ht="19.5" thickBot="1">
      <c r="A571" s="995" t="s">
        <v>1749</v>
      </c>
      <c r="B571" s="996" t="s">
        <v>1750</v>
      </c>
      <c r="C571" s="889" t="s">
        <v>468</v>
      </c>
      <c r="D571" s="901"/>
      <c r="E571" s="891"/>
    </row>
    <row r="572" spans="1:5" ht="18.75">
      <c r="A572" s="989" t="s">
        <v>1751</v>
      </c>
      <c r="B572" s="990" t="s">
        <v>1752</v>
      </c>
      <c r="C572" s="889" t="s">
        <v>468</v>
      </c>
      <c r="D572" s="901"/>
      <c r="E572" s="891"/>
    </row>
    <row r="573" spans="1:5" ht="18.75">
      <c r="A573" s="991" t="s">
        <v>1753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1754</v>
      </c>
      <c r="B574" s="992" t="s">
        <v>1755</v>
      </c>
      <c r="C574" s="889" t="s">
        <v>468</v>
      </c>
      <c r="D574" s="901"/>
      <c r="E574" s="891"/>
    </row>
    <row r="575" spans="1:5" ht="18.75">
      <c r="A575" s="991" t="s">
        <v>1756</v>
      </c>
      <c r="B575" s="992" t="s">
        <v>1757</v>
      </c>
      <c r="C575" s="889" t="s">
        <v>468</v>
      </c>
      <c r="D575" s="901"/>
      <c r="E575" s="891"/>
    </row>
    <row r="576" spans="1:5" ht="18.75">
      <c r="A576" s="991" t="s">
        <v>1758</v>
      </c>
      <c r="B576" s="992" t="s">
        <v>1759</v>
      </c>
      <c r="C576" s="889" t="s">
        <v>468</v>
      </c>
      <c r="D576" s="901"/>
      <c r="E576" s="891"/>
    </row>
    <row r="577" spans="1:5" ht="19.5">
      <c r="A577" s="991" t="s">
        <v>1760</v>
      </c>
      <c r="B577" s="993" t="s">
        <v>1761</v>
      </c>
      <c r="C577" s="889" t="s">
        <v>468</v>
      </c>
      <c r="D577" s="901"/>
      <c r="E577" s="891"/>
    </row>
    <row r="578" spans="1:5" ht="18.75">
      <c r="A578" s="991" t="s">
        <v>1762</v>
      </c>
      <c r="B578" s="992" t="s">
        <v>1763</v>
      </c>
      <c r="C578" s="889" t="s">
        <v>468</v>
      </c>
      <c r="D578" s="901"/>
      <c r="E578" s="891"/>
    </row>
    <row r="579" spans="1:5" ht="19.5" thickBot="1">
      <c r="A579" s="995" t="s">
        <v>1764</v>
      </c>
      <c r="B579" s="996" t="s">
        <v>1765</v>
      </c>
      <c r="C579" s="889" t="s">
        <v>468</v>
      </c>
      <c r="D579" s="901"/>
      <c r="E579" s="891"/>
    </row>
    <row r="580" spans="1:5" ht="18.75">
      <c r="A580" s="989" t="s">
        <v>1766</v>
      </c>
      <c r="B580" s="990" t="s">
        <v>1767</v>
      </c>
      <c r="C580" s="889" t="s">
        <v>468</v>
      </c>
      <c r="D580" s="901"/>
      <c r="E580" s="891"/>
    </row>
    <row r="581" spans="1:5" ht="18.75">
      <c r="A581" s="991" t="s">
        <v>1768</v>
      </c>
      <c r="B581" s="992" t="s">
        <v>1769</v>
      </c>
      <c r="C581" s="889" t="s">
        <v>468</v>
      </c>
      <c r="D581" s="901"/>
      <c r="E581" s="891"/>
    </row>
    <row r="582" spans="1:5" ht="18.75">
      <c r="A582" s="991" t="s">
        <v>1770</v>
      </c>
      <c r="B582" s="992" t="s">
        <v>1771</v>
      </c>
      <c r="C582" s="889" t="s">
        <v>468</v>
      </c>
      <c r="D582" s="901"/>
      <c r="E582" s="891"/>
    </row>
    <row r="583" spans="1:5" ht="18.75">
      <c r="A583" s="991" t="s">
        <v>1772</v>
      </c>
      <c r="B583" s="992" t="s">
        <v>1773</v>
      </c>
      <c r="C583" s="889" t="s">
        <v>468</v>
      </c>
      <c r="D583" s="901"/>
      <c r="E583" s="891"/>
    </row>
    <row r="584" spans="1:5" ht="19.5">
      <c r="A584" s="991" t="s">
        <v>1774</v>
      </c>
      <c r="B584" s="993" t="s">
        <v>1775</v>
      </c>
      <c r="C584" s="889" t="s">
        <v>468</v>
      </c>
      <c r="D584" s="901"/>
      <c r="E584" s="891"/>
    </row>
    <row r="585" spans="1:5" ht="18.75">
      <c r="A585" s="991" t="s">
        <v>1776</v>
      </c>
      <c r="B585" s="992" t="s">
        <v>1777</v>
      </c>
      <c r="C585" s="889" t="s">
        <v>468</v>
      </c>
      <c r="D585" s="901"/>
      <c r="E585" s="891"/>
    </row>
    <row r="586" spans="1:5" ht="19.5" thickBot="1">
      <c r="A586" s="995" t="s">
        <v>1778</v>
      </c>
      <c r="B586" s="996" t="s">
        <v>1779</v>
      </c>
      <c r="C586" s="889" t="s">
        <v>468</v>
      </c>
      <c r="D586" s="901"/>
      <c r="E586" s="891"/>
    </row>
    <row r="587" spans="1:5" ht="18.75">
      <c r="A587" s="989" t="s">
        <v>1780</v>
      </c>
      <c r="B587" s="990" t="s">
        <v>1781</v>
      </c>
      <c r="C587" s="889" t="s">
        <v>468</v>
      </c>
      <c r="D587" s="901"/>
      <c r="E587" s="891"/>
    </row>
    <row r="588" spans="1:5" ht="18.75">
      <c r="A588" s="991" t="s">
        <v>1782</v>
      </c>
      <c r="B588" s="992" t="s">
        <v>1783</v>
      </c>
      <c r="C588" s="889" t="s">
        <v>468</v>
      </c>
      <c r="D588" s="901"/>
      <c r="E588" s="891"/>
    </row>
    <row r="589" spans="1:5" ht="19.5">
      <c r="A589" s="991" t="s">
        <v>1784</v>
      </c>
      <c r="B589" s="993" t="s">
        <v>1785</v>
      </c>
      <c r="C589" s="889" t="s">
        <v>468</v>
      </c>
      <c r="D589" s="901"/>
      <c r="E589" s="891"/>
    </row>
    <row r="590" spans="1:5" ht="19.5" thickBot="1">
      <c r="A590" s="995" t="s">
        <v>1786</v>
      </c>
      <c r="B590" s="996" t="s">
        <v>1787</v>
      </c>
      <c r="C590" s="889" t="s">
        <v>468</v>
      </c>
      <c r="D590" s="901"/>
      <c r="E590" s="891"/>
    </row>
    <row r="591" spans="1:5" ht="18.75">
      <c r="A591" s="989" t="s">
        <v>1788</v>
      </c>
      <c r="B591" s="990" t="s">
        <v>1789</v>
      </c>
      <c r="C591" s="889" t="s">
        <v>468</v>
      </c>
      <c r="D591" s="901"/>
      <c r="E591" s="891"/>
    </row>
    <row r="592" spans="1:5" ht="18.75">
      <c r="A592" s="991" t="s">
        <v>1790</v>
      </c>
      <c r="B592" s="992" t="s">
        <v>1791</v>
      </c>
      <c r="C592" s="889" t="s">
        <v>468</v>
      </c>
      <c r="D592" s="901"/>
      <c r="E592" s="891"/>
    </row>
    <row r="593" spans="1:5" ht="18.75">
      <c r="A593" s="991" t="s">
        <v>1792</v>
      </c>
      <c r="B593" s="992" t="s">
        <v>1793</v>
      </c>
      <c r="C593" s="889" t="s">
        <v>468</v>
      </c>
      <c r="D593" s="901"/>
      <c r="E593" s="891"/>
    </row>
    <row r="594" spans="1:5" ht="18.75">
      <c r="A594" s="991" t="s">
        <v>1794</v>
      </c>
      <c r="B594" s="992" t="s">
        <v>1795</v>
      </c>
      <c r="C594" s="889" t="s">
        <v>468</v>
      </c>
      <c r="D594" s="901"/>
      <c r="E594" s="891"/>
    </row>
    <row r="595" spans="1:5" ht="18.75">
      <c r="A595" s="991" t="s">
        <v>1796</v>
      </c>
      <c r="B595" s="992" t="s">
        <v>1797</v>
      </c>
      <c r="C595" s="889" t="s">
        <v>468</v>
      </c>
      <c r="D595" s="901"/>
      <c r="E595" s="891"/>
    </row>
    <row r="596" spans="1:5" ht="18.75">
      <c r="A596" s="991" t="s">
        <v>1798</v>
      </c>
      <c r="B596" s="992" t="s">
        <v>1799</v>
      </c>
      <c r="C596" s="889" t="s">
        <v>468</v>
      </c>
      <c r="D596" s="901"/>
      <c r="E596" s="891"/>
    </row>
    <row r="597" spans="1:5" ht="18.75">
      <c r="A597" s="991" t="s">
        <v>1800</v>
      </c>
      <c r="B597" s="992" t="s">
        <v>1801</v>
      </c>
      <c r="C597" s="889" t="s">
        <v>468</v>
      </c>
      <c r="D597" s="901"/>
      <c r="E597" s="891"/>
    </row>
    <row r="598" spans="1:5" ht="18.75">
      <c r="A598" s="991" t="s">
        <v>1802</v>
      </c>
      <c r="B598" s="992" t="s">
        <v>1803</v>
      </c>
      <c r="C598" s="889" t="s">
        <v>468</v>
      </c>
      <c r="D598" s="901"/>
      <c r="E598" s="891"/>
    </row>
    <row r="599" spans="1:5" ht="19.5">
      <c r="A599" s="991" t="s">
        <v>1804</v>
      </c>
      <c r="B599" s="993" t="s">
        <v>1805</v>
      </c>
      <c r="C599" s="889" t="s">
        <v>468</v>
      </c>
      <c r="D599" s="901"/>
      <c r="E599" s="891"/>
    </row>
    <row r="600" spans="1:5" ht="19.5" thickBot="1">
      <c r="A600" s="995" t="s">
        <v>1806</v>
      </c>
      <c r="B600" s="996" t="s">
        <v>1807</v>
      </c>
      <c r="C600" s="889" t="s">
        <v>468</v>
      </c>
      <c r="D600" s="901"/>
      <c r="E600" s="891"/>
    </row>
    <row r="601" spans="1:5" ht="18.75">
      <c r="A601" s="989" t="s">
        <v>1808</v>
      </c>
      <c r="B601" s="990" t="s">
        <v>1809</v>
      </c>
      <c r="C601" s="889" t="s">
        <v>468</v>
      </c>
      <c r="D601" s="901"/>
      <c r="E601" s="891"/>
    </row>
    <row r="602" spans="1:5" ht="18.75">
      <c r="A602" s="991" t="s">
        <v>1810</v>
      </c>
      <c r="B602" s="992" t="s">
        <v>1811</v>
      </c>
      <c r="C602" s="889" t="s">
        <v>468</v>
      </c>
      <c r="D602" s="901"/>
      <c r="E602" s="891"/>
    </row>
    <row r="603" spans="1:5" ht="18.75">
      <c r="A603" s="991" t="s">
        <v>1812</v>
      </c>
      <c r="B603" s="992" t="s">
        <v>1813</v>
      </c>
      <c r="C603" s="889" t="s">
        <v>468</v>
      </c>
      <c r="D603" s="901"/>
      <c r="E603" s="891"/>
    </row>
    <row r="604" spans="1:5" ht="18.75">
      <c r="A604" s="991" t="s">
        <v>1814</v>
      </c>
      <c r="B604" s="992" t="s">
        <v>1815</v>
      </c>
      <c r="C604" s="889" t="s">
        <v>468</v>
      </c>
      <c r="D604" s="901"/>
      <c r="E604" s="891"/>
    </row>
    <row r="605" spans="1:5" ht="18.75">
      <c r="A605" s="991" t="s">
        <v>1816</v>
      </c>
      <c r="B605" s="992" t="s">
        <v>1817</v>
      </c>
      <c r="C605" s="889" t="s">
        <v>468</v>
      </c>
      <c r="D605" s="901"/>
      <c r="E605" s="891"/>
    </row>
    <row r="606" spans="1:5" ht="18.75">
      <c r="A606" s="991" t="s">
        <v>1818</v>
      </c>
      <c r="B606" s="992" t="s">
        <v>1819</v>
      </c>
      <c r="C606" s="889" t="s">
        <v>468</v>
      </c>
      <c r="D606" s="901"/>
      <c r="E606" s="891"/>
    </row>
    <row r="607" spans="1:5" ht="18.75">
      <c r="A607" s="991" t="s">
        <v>1820</v>
      </c>
      <c r="B607" s="992" t="s">
        <v>1821</v>
      </c>
      <c r="C607" s="889" t="s">
        <v>468</v>
      </c>
      <c r="D607" s="901"/>
      <c r="E607" s="891"/>
    </row>
    <row r="608" spans="1:5" ht="18.75">
      <c r="A608" s="991" t="s">
        <v>1822</v>
      </c>
      <c r="B608" s="992" t="s">
        <v>1823</v>
      </c>
      <c r="C608" s="889" t="s">
        <v>468</v>
      </c>
      <c r="D608" s="901"/>
      <c r="E608" s="891"/>
    </row>
    <row r="609" spans="1:5" ht="18.75">
      <c r="A609" s="991" t="s">
        <v>1824</v>
      </c>
      <c r="B609" s="992" t="s">
        <v>1825</v>
      </c>
      <c r="C609" s="889" t="s">
        <v>468</v>
      </c>
      <c r="D609" s="901"/>
      <c r="E609" s="891"/>
    </row>
    <row r="610" spans="1:5" ht="18.75">
      <c r="A610" s="991" t="s">
        <v>1826</v>
      </c>
      <c r="B610" s="992" t="s">
        <v>1827</v>
      </c>
      <c r="C610" s="889" t="s">
        <v>468</v>
      </c>
      <c r="D610" s="901"/>
      <c r="E610" s="891"/>
    </row>
    <row r="611" spans="1:5" ht="18.75">
      <c r="A611" s="991" t="s">
        <v>1828</v>
      </c>
      <c r="B611" s="992" t="s">
        <v>1829</v>
      </c>
      <c r="C611" s="889" t="s">
        <v>468</v>
      </c>
      <c r="D611" s="901"/>
      <c r="E611" s="891"/>
    </row>
    <row r="612" spans="1:5" ht="18.75">
      <c r="A612" s="991" t="s">
        <v>1830</v>
      </c>
      <c r="B612" s="992" t="s">
        <v>1831</v>
      </c>
      <c r="C612" s="889" t="s">
        <v>468</v>
      </c>
      <c r="D612" s="901"/>
      <c r="E612" s="891"/>
    </row>
    <row r="613" spans="1:5" ht="18.75">
      <c r="A613" s="991" t="s">
        <v>1832</v>
      </c>
      <c r="B613" s="992" t="s">
        <v>1833</v>
      </c>
      <c r="C613" s="889" t="s">
        <v>468</v>
      </c>
      <c r="D613" s="901"/>
      <c r="E613" s="891"/>
    </row>
    <row r="614" spans="1:5" ht="18.75">
      <c r="A614" s="991" t="s">
        <v>1834</v>
      </c>
      <c r="B614" s="992" t="s">
        <v>1835</v>
      </c>
      <c r="C614" s="889" t="s">
        <v>468</v>
      </c>
      <c r="D614" s="901"/>
      <c r="E614" s="891"/>
    </row>
    <row r="615" spans="1:5" ht="18.75">
      <c r="A615" s="991" t="s">
        <v>1836</v>
      </c>
      <c r="B615" s="992" t="s">
        <v>1837</v>
      </c>
      <c r="C615" s="889" t="s">
        <v>468</v>
      </c>
      <c r="D615" s="901"/>
      <c r="E615" s="891"/>
    </row>
    <row r="616" spans="1:5" ht="18.75">
      <c r="A616" s="991" t="s">
        <v>1838</v>
      </c>
      <c r="B616" s="992" t="s">
        <v>1839</v>
      </c>
      <c r="C616" s="889" t="s">
        <v>468</v>
      </c>
      <c r="D616" s="901"/>
      <c r="E616" s="891"/>
    </row>
    <row r="617" spans="1:5" ht="18.75">
      <c r="A617" s="991" t="s">
        <v>1840</v>
      </c>
      <c r="B617" s="992" t="s">
        <v>1841</v>
      </c>
      <c r="C617" s="889" t="s">
        <v>468</v>
      </c>
      <c r="D617" s="901"/>
      <c r="E617" s="891"/>
    </row>
    <row r="618" spans="1:5" ht="18.75">
      <c r="A618" s="991" t="s">
        <v>1842</v>
      </c>
      <c r="B618" s="992" t="s">
        <v>1843</v>
      </c>
      <c r="C618" s="889" t="s">
        <v>468</v>
      </c>
      <c r="D618" s="901"/>
      <c r="E618" s="891"/>
    </row>
    <row r="619" spans="1:5" ht="18.75">
      <c r="A619" s="991" t="s">
        <v>1844</v>
      </c>
      <c r="B619" s="992" t="s">
        <v>1845</v>
      </c>
      <c r="C619" s="889" t="s">
        <v>468</v>
      </c>
      <c r="D619" s="901"/>
      <c r="E619" s="891"/>
    </row>
    <row r="620" spans="1:5" ht="18.75">
      <c r="A620" s="991" t="s">
        <v>1846</v>
      </c>
      <c r="B620" s="992" t="s">
        <v>1847</v>
      </c>
      <c r="C620" s="889" t="s">
        <v>468</v>
      </c>
      <c r="D620" s="901"/>
      <c r="E620" s="891"/>
    </row>
    <row r="621" spans="1:5" ht="18.75">
      <c r="A621" s="991" t="s">
        <v>1848</v>
      </c>
      <c r="B621" s="992" t="s">
        <v>1849</v>
      </c>
      <c r="C621" s="889" t="s">
        <v>468</v>
      </c>
      <c r="D621" s="901"/>
      <c r="E621" s="891"/>
    </row>
    <row r="622" spans="1:5" ht="18.75">
      <c r="A622" s="991" t="s">
        <v>1850</v>
      </c>
      <c r="B622" s="992" t="s">
        <v>1851</v>
      </c>
      <c r="C622" s="889" t="s">
        <v>468</v>
      </c>
      <c r="D622" s="901"/>
      <c r="E622" s="891"/>
    </row>
    <row r="623" spans="1:5" ht="18.75">
      <c r="A623" s="991" t="s">
        <v>1852</v>
      </c>
      <c r="B623" s="992" t="s">
        <v>1853</v>
      </c>
      <c r="C623" s="889" t="s">
        <v>468</v>
      </c>
      <c r="D623" s="901"/>
      <c r="E623" s="891"/>
    </row>
    <row r="624" spans="1:5" ht="18.75">
      <c r="A624" s="991" t="s">
        <v>1854</v>
      </c>
      <c r="B624" s="992" t="s">
        <v>1855</v>
      </c>
      <c r="C624" s="889" t="s">
        <v>468</v>
      </c>
      <c r="D624" s="901"/>
      <c r="E624" s="891"/>
    </row>
    <row r="625" spans="1:5" ht="20.25" thickBot="1">
      <c r="A625" s="995" t="s">
        <v>1856</v>
      </c>
      <c r="B625" s="1002" t="s">
        <v>1857</v>
      </c>
      <c r="C625" s="889" t="s">
        <v>468</v>
      </c>
      <c r="D625" s="901"/>
      <c r="E625" s="891"/>
    </row>
    <row r="626" spans="1:5" ht="18.75">
      <c r="A626" s="989" t="s">
        <v>1858</v>
      </c>
      <c r="B626" s="990" t="s">
        <v>1859</v>
      </c>
      <c r="C626" s="889" t="s">
        <v>468</v>
      </c>
      <c r="D626" s="901"/>
      <c r="E626" s="891"/>
    </row>
    <row r="627" spans="1:5" ht="18.75">
      <c r="A627" s="991" t="s">
        <v>1860</v>
      </c>
      <c r="B627" s="992" t="s">
        <v>1861</v>
      </c>
      <c r="C627" s="889" t="s">
        <v>468</v>
      </c>
      <c r="D627" s="901"/>
      <c r="E627" s="891"/>
    </row>
    <row r="628" spans="1:5" ht="18.75">
      <c r="A628" s="991" t="s">
        <v>1862</v>
      </c>
      <c r="B628" s="992" t="s">
        <v>1863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1919</v>
      </c>
      <c r="B691" s="1004" t="s">
        <v>1918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2015-01-12T11:12:12Z</dcterms:modified>
  <cp:category/>
  <cp:version/>
  <cp:contentType/>
  <cp:contentStatus/>
</cp:coreProperties>
</file>