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145" windowWidth="19215" windowHeight="562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'list'!$A$281:$A$291</definedName>
    <definedName name="OP_LIST2">'list'!$A$282:$B$291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 iterate="1" iterateCount="1" iterateDelta="0.00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8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05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<sst xmlns="http://schemas.openxmlformats.org/spreadsheetml/2006/main" count="3582" uniqueCount="1965">
  <si>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</si>
  <si>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</si>
  <si>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</si>
  <si>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</si>
  <si>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</si>
  <si>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</si>
  <si>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</si>
  <si>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</si>
  <si>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</si>
  <si>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</si>
  <si>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</si>
  <si>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</si>
  <si>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</si>
  <si>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</si>
  <si>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</si>
  <si>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</si>
  <si>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</si>
  <si>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</si>
  <si>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</si>
  <si>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</si>
  <si>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</si>
  <si>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</si>
  <si>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</si>
  <si>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</si>
  <si>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</si>
  <si>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</si>
  <si>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</si>
  <si>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</si>
  <si>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</si>
  <si>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</si>
  <si>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</si>
  <si>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</si>
  <si>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</si>
  <si>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</si>
  <si>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</si>
  <si>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</si>
  <si>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</si>
  <si>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</si>
  <si>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</si>
  <si>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</si>
  <si>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</si>
  <si>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</si>
  <si>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</si>
  <si>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</si>
  <si>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</si>
  <si>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</si>
  <si>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</si>
  <si>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</si>
  <si>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</si>
  <si>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</si>
  <si>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</si>
  <si>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</si>
  <si>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</si>
  <si>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</si>
  <si>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</si>
  <si>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</si>
  <si>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</si>
  <si>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</si>
  <si>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</si>
  <si>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</si>
  <si>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</si>
  <si>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</si>
  <si>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</si>
  <si>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</si>
  <si>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</si>
  <si>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</si>
  <si>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</si>
  <si>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</si>
  <si>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</si>
  <si>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</si>
  <si>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</si>
  <si>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</si>
  <si>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</si>
  <si>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</si>
  <si>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</si>
  <si>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</si>
  <si>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</si>
  <si>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</si>
  <si>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</si>
  <si>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</si>
  <si>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</si>
  <si>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</si>
  <si>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</si>
  <si>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</si>
  <si>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</si>
  <si>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</si>
  <si>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</si>
  <si>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</si>
  <si>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</si>
  <si>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</si>
  <si>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</si>
  <si>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</si>
  <si>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</si>
  <si>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</si>
  <si>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</si>
  <si>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</si>
  <si>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</si>
  <si>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</si>
  <si>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</si>
  <si>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</si>
  <si>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</si>
  <si>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</si>
  <si>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</si>
  <si>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</si>
  <si>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</si>
  <si>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</si>
  <si>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</si>
  <si>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</si>
  <si>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</si>
  <si>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</si>
  <si>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</si>
  <si>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</si>
  <si>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</si>
  <si>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</si>
  <si>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</si>
  <si>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</si>
  <si>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</si>
  <si>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</si>
  <si>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</si>
  <si>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</si>
  <si>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</si>
  <si>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</si>
  <si>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</si>
  <si>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</si>
  <si>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</si>
  <si>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</si>
  <si>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</si>
  <si>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</si>
  <si>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</si>
  <si>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</si>
  <si>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</si>
  <si>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</si>
  <si>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</si>
  <si>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</si>
  <si>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</si>
  <si>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</si>
  <si>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</si>
  <si>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</si>
  <si>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</si>
  <si>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</si>
  <si>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</si>
  <si>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</si>
  <si>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</si>
  <si>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</si>
  <si>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</si>
  <si>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</si>
  <si>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</si>
  <si>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</si>
  <si>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</si>
  <si>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</si>
  <si>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</si>
  <si>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</si>
  <si>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</si>
  <si>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</si>
  <si>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</si>
  <si>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</si>
  <si>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</si>
  <si>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</si>
  <si>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</si>
  <si>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</si>
  <si>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</si>
  <si>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</si>
  <si>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</si>
  <si>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</si>
  <si>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</si>
  <si>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</si>
  <si>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</si>
  <si>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</si>
  <si>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</si>
  <si>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</si>
  <si>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</si>
  <si>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</si>
  <si>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</si>
  <si>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</si>
  <si>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</si>
  <si>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</si>
  <si>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</si>
  <si>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</si>
  <si>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</si>
  <si>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</si>
  <si>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</si>
  <si>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</si>
  <si>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</si>
  <si>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</si>
  <si>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</si>
  <si>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</si>
  <si>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</si>
  <si>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</si>
  <si>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</si>
  <si>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</si>
  <si>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</si>
  <si>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</si>
  <si>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</si>
  <si>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</si>
  <si>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</si>
  <si>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</si>
  <si>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</si>
  <si>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</si>
  <si>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</si>
  <si>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</si>
  <si>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</si>
  <si>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</si>
  <si>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</si>
  <si>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</si>
  <si>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</si>
  <si>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</si>
  <si>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</si>
  <si>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</si>
  <si>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</si>
  <si>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</si>
  <si>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</si>
  <si>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</si>
  <si>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</si>
  <si>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</si>
  <si>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</si>
  <si>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</si>
  <si>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</si>
  <si>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</si>
  <si>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</si>
  <si>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</si>
  <si>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</si>
  <si>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</si>
  <si>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</si>
  <si>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</si>
  <si>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</si>
  <si>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</si>
  <si>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</si>
  <si>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</si>
  <si>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</si>
  <si>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</si>
  <si>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</si>
  <si>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</si>
  <si>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</si>
  <si>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</si>
  <si>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</si>
  <si>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</si>
  <si>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</si>
  <si>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</si>
  <si>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</si>
  <si>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</si>
  <si>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</si>
  <si>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</si>
  <si>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</si>
  <si>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</si>
  <si>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</si>
  <si>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</si>
  <si>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</si>
  <si>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</si>
  <si>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</si>
  <si>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</si>
  <si>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</si>
  <si>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</si>
  <si>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</si>
  <si>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</si>
  <si>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</si>
  <si>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</si>
  <si>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</si>
  <si>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</si>
  <si>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</si>
  <si>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</si>
  <si>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</si>
  <si>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</si>
  <si>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</si>
  <si>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</si>
  <si>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</si>
  <si>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</si>
  <si>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</si>
  <si>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</si>
  <si>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</si>
  <si>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</si>
  <si>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</si>
  <si>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</si>
  <si>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</si>
  <si>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</si>
  <si>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</si>
  <si>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</si>
  <si>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</si>
  <si>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</si>
  <si>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</si>
  <si>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</si>
  <si>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</si>
  <si>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</si>
  <si>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</si>
  <si>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</si>
  <si>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</si>
  <si>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</si>
  <si>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</si>
  <si>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</si>
  <si>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</si>
  <si>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</si>
  <si>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</si>
  <si>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</si>
  <si>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</si>
  <si>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</si>
  <si>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</si>
  <si>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</si>
  <si>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</si>
  <si>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</si>
  <si>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</si>
  <si>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</si>
  <si>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</si>
  <si>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</si>
  <si>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</si>
  <si>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</si>
  <si>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</si>
  <si>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</si>
  <si>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</si>
  <si>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</si>
  <si>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</si>
  <si>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</si>
  <si>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</si>
  <si>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</si>
  <si>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</si>
  <si>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</si>
  <si>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</si>
  <si>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</si>
  <si>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</si>
  <si>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</si>
  <si>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</si>
  <si>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</si>
  <si>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</si>
  <si>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</si>
  <si>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</si>
  <si>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</si>
  <si>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</si>
  <si>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</si>
  <si>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</si>
  <si>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</si>
  <si>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</si>
  <si>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</si>
  <si>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</si>
  <si>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</si>
  <si>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</si>
  <si>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</si>
  <si>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</si>
  <si>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</si>
  <si>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</si>
  <si>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</si>
  <si>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</si>
  <si>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</si>
  <si>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</si>
  <si>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</si>
  <si>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</si>
  <si>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</si>
  <si>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</si>
  <si>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</si>
  <si>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</si>
  <si>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</si>
  <si>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</si>
  <si>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</si>
  <si>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</si>
  <si>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</si>
  <si>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</si>
  <si>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</si>
  <si>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</si>
  <si>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</si>
  <si>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</si>
  <si>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</si>
  <si>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</si>
  <si>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</si>
  <si>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</si>
  <si>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</si>
  <si>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</si>
  <si>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</si>
  <si>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</si>
  <si>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</si>
  <si>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</si>
  <si>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</si>
  <si>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</si>
  <si>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</si>
  <si>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</si>
  <si>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</si>
  <si>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</si>
  <si>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</si>
  <si>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</si>
  <si>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</si>
  <si>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</si>
  <si>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</si>
  <si>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</si>
  <si>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</si>
  <si>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</si>
  <si>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</si>
  <si>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</si>
  <si>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</si>
  <si>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</si>
  <si>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</si>
  <si>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</si>
  <si>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</si>
  <si>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</si>
  <si>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</si>
  <si>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</si>
  <si>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</si>
  <si>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</si>
  <si>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</si>
  <si>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</si>
  <si>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</si>
  <si>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</si>
  <si>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</si>
  <si>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</si>
  <si>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</si>
  <si>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</si>
  <si>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</si>
  <si>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</si>
  <si>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</si>
  <si>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</si>
  <si>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</si>
  <si>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</si>
  <si>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</si>
  <si>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</si>
  <si>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</si>
  <si>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</si>
  <si>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</si>
  <si>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</si>
  <si>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</si>
  <si>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</si>
  <si>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</si>
  <si>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</si>
  <si>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</si>
  <si>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</si>
  <si>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</si>
  <si>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</si>
  <si>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</si>
  <si>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</si>
  <si>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</si>
  <si>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</si>
  <si>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</si>
  <si>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</si>
  <si>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</si>
  <si>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</si>
  <si>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</si>
  <si>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</si>
  <si>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</si>
  <si>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</si>
  <si>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</si>
  <si>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</si>
  <si>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</si>
  <si>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</si>
  <si>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</si>
  <si>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</si>
  <si>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</si>
  <si>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</si>
  <si>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</si>
  <si>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</si>
  <si>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</si>
  <si>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</si>
  <si>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</si>
  <si>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</si>
  <si>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</si>
  <si>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</si>
  <si>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</si>
  <si>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</si>
  <si>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</si>
  <si>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</si>
  <si>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</si>
  <si>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</si>
  <si>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</si>
  <si>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</si>
  <si>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</si>
  <si>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</si>
  <si>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</si>
  <si>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</si>
  <si>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</si>
  <si>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</si>
  <si>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</si>
  <si>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</si>
  <si>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</si>
  <si>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</si>
  <si>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</si>
  <si>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</si>
  <si>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</si>
  <si>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</si>
  <si>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</si>
  <si>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</si>
  <si>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</si>
  <si>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</si>
  <si>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</si>
  <si>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</si>
  <si>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</si>
  <si>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</si>
  <si>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</si>
  <si>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</si>
  <si>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</si>
  <si>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</si>
  <si>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</si>
  <si>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</si>
  <si>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</si>
  <si>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</si>
  <si>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</si>
  <si>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</si>
  <si>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</si>
  <si>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</si>
  <si>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</si>
  <si>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</si>
  <si>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</si>
  <si>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</si>
  <si>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</si>
  <si>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</si>
  <si>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</si>
  <si>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</si>
  <si>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</si>
  <si>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</si>
  <si>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</si>
  <si>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</si>
  <si>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</si>
  <si>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</si>
  <si>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</si>
  <si>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</si>
  <si>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</si>
  <si>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</si>
  <si>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</si>
  <si>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</si>
  <si>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</si>
  <si>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</si>
  <si>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</si>
  <si>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</si>
  <si>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</si>
  <si>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</si>
  <si>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</si>
  <si>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</si>
  <si>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</si>
  <si>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</si>
  <si>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</si>
  <si>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</si>
  <si>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</si>
  <si>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</si>
  <si>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</si>
  <si>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</si>
  <si>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</si>
  <si>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</si>
  <si>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</si>
  <si>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</si>
  <si>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</si>
  <si>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</si>
  <si>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</si>
  <si>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</si>
  <si>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</si>
  <si>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</si>
  <si>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</si>
  <si>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</si>
  <si>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</si>
  <si>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</si>
  <si>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</si>
  <si>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</si>
  <si>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</si>
  <si>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</si>
  <si>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</si>
  <si>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</si>
  <si>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</si>
  <si>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</si>
  <si>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</si>
  <si>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</si>
  <si>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</si>
  <si>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</si>
  <si>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</si>
  <si>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</si>
  <si>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</si>
  <si>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</si>
  <si>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</si>
  <si>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</si>
  <si>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</si>
  <si>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</si>
  <si>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</si>
  <si>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</si>
  <si>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</si>
  <si>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</si>
  <si>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</si>
  <si>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</si>
  <si>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</si>
  <si>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</si>
  <si>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</si>
  <si>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</si>
  <si>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</si>
  <si>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</si>
  <si>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</si>
  <si>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</si>
  <si>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</si>
  <si>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</si>
  <si>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</si>
  <si>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</si>
  <si>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</si>
  <si>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</si>
  <si>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</si>
  <si>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</si>
  <si>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</si>
  <si>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</si>
  <si>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</si>
  <si>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</si>
  <si>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</si>
  <si>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</si>
  <si>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</si>
  <si>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</si>
  <si>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</si>
  <si>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</si>
  <si>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</si>
  <si>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</si>
  <si>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</si>
  <si>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</si>
  <si>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</si>
  <si>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</si>
  <si>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</si>
  <si>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</si>
  <si>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</si>
  <si>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</si>
  <si>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</si>
  <si>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</si>
  <si>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</si>
  <si>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</si>
  <si>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</si>
  <si>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</si>
  <si>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</si>
  <si>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</si>
  <si>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</si>
  <si>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</si>
  <si>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</si>
  <si>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</si>
  <si>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</si>
  <si>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</si>
  <si>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</si>
  <si>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</si>
  <si>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</si>
  <si>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</si>
  <si>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</si>
  <si>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</si>
  <si>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</si>
  <si>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</si>
  <si>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</si>
  <si>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</si>
  <si>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</si>
  <si>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</si>
  <si>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</si>
  <si>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</si>
  <si>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</si>
  <si>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</si>
  <si>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</si>
  <si>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</si>
  <si>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</si>
  <si>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</si>
  <si>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</si>
  <si>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</si>
  <si>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</si>
  <si>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</si>
  <si>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</si>
  <si>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</si>
  <si>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</si>
  <si>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</si>
  <si>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</si>
  <si>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</si>
  <si>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</si>
  <si>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</si>
  <si>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</si>
  <si>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</si>
  <si>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</si>
  <si>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</si>
  <si>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</si>
  <si>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</si>
  <si>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</si>
  <si>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</si>
  <si>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</si>
  <si>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</si>
  <si>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</si>
  <si>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</si>
  <si>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</si>
  <si>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</si>
  <si>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</si>
  <si>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</si>
  <si>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</si>
  <si>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</si>
  <si>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</si>
  <si>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</si>
  <si>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</si>
  <si>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</si>
  <si>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</si>
  <si>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</si>
  <si>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</si>
  <si>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</si>
  <si>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</si>
  <si>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</si>
  <si>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</si>
  <si>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</si>
  <si>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</si>
  <si>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</si>
  <si>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</si>
  <si>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</si>
  <si>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</si>
  <si>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</si>
  <si>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</si>
  <si>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</si>
  <si>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</si>
  <si>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</si>
  <si>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</si>
  <si>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</si>
  <si>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</si>
  <si>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</si>
  <si>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</si>
  <si>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</si>
  <si>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</si>
  <si>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</si>
  <si>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</si>
  <si>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</si>
  <si>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</si>
  <si>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</si>
  <si>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</si>
  <si>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</si>
  <si>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</si>
  <si>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</si>
  <si>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</si>
  <si>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</si>
  <si>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</si>
  <si>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</si>
  <si>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</si>
  <si>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</si>
  <si>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</si>
  <si>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</si>
  <si>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</si>
  <si>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</si>
  <si>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</si>
  <si>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</si>
  <si>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</si>
  <si>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</si>
  <si>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</si>
  <si>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</si>
  <si>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</si>
  <si>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</si>
  <si>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</si>
  <si>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</si>
  <si>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</si>
  <si>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</si>
  <si>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</si>
  <si>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</si>
  <si>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</si>
  <si>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</si>
  <si>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</si>
  <si>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</si>
  <si>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</si>
  <si>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</si>
  <si>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</si>
  <si>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</si>
  <si>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</si>
  <si>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</si>
  <si>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</si>
  <si>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</si>
  <si>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</si>
  <si>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</si>
  <si>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</si>
  <si>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</si>
  <si>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</si>
  <si>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</si>
  <si>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</si>
  <si>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</si>
  <si>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</si>
  <si>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</si>
  <si>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</si>
  <si>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</si>
  <si>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</si>
  <si>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</si>
  <si>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</si>
  <si>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</si>
  <si>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</si>
  <si>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</si>
  <si>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</si>
  <si>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</si>
  <si>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</si>
  <si>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</si>
  <si>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</si>
  <si>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</si>
  <si>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</si>
  <si>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</si>
  <si>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</si>
  <si>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</si>
  <si>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</si>
  <si>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</si>
  <si>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</si>
  <si>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</si>
  <si>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</si>
  <si>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</si>
  <si>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</si>
  <si>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</si>
  <si>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</si>
  <si>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</si>
  <si>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</si>
  <si>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</si>
  <si>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</si>
  <si>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</si>
  <si>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</si>
  <si>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</si>
  <si>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</si>
  <si>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</si>
  <si>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</si>
  <si>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</si>
  <si>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</si>
  <si>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</si>
  <si>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</si>
  <si>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</si>
  <si>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</si>
  <si>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</si>
  <si>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</si>
  <si>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</si>
  <si>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</si>
  <si>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</si>
  <si>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</si>
  <si>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</si>
  <si>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</si>
  <si>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</si>
  <si>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</si>
  <si>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</si>
  <si>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</si>
  <si>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</si>
  <si>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</si>
  <si>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</si>
  <si>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</si>
  <si>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</si>
  <si>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</si>
  <si>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</si>
  <si>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</si>
  <si>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</si>
  <si>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</si>
  <si>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</si>
  <si>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</si>
  <si>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</si>
  <si>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</si>
  <si>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</si>
  <si>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</si>
  <si>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</si>
  <si>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</si>
  <si>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</si>
  <si>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</si>
  <si>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</si>
  <si>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</si>
  <si>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</si>
  <si>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</si>
  <si>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</si>
  <si>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</si>
  <si>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</si>
  <si>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</si>
  <si>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</si>
  <si>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</si>
  <si>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</si>
  <si>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</si>
  <si>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</si>
  <si>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</si>
  <si>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</si>
  <si>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</si>
  <si>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</si>
  <si>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</si>
  <si>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</si>
  <si>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</si>
  <si>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</si>
  <si>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</si>
  <si>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</si>
  <si>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</si>
  <si>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</si>
  <si>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</si>
  <si>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</si>
  <si>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</si>
  <si>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</si>
  <si>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</si>
  <si>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</si>
  <si>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</si>
  <si>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</si>
  <si>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</si>
  <si>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</si>
  <si>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</si>
  <si>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</si>
  <si>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</si>
  <si>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</si>
  <si>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</si>
  <si>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</si>
  <si>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</si>
  <si>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</si>
  <si>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</si>
  <si>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</si>
  <si>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</si>
  <si>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</si>
  <si>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</si>
  <si>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</si>
  <si>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</si>
  <si>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</si>
  <si>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</si>
  <si>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</si>
  <si>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</si>
  <si>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</si>
  <si>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</si>
  <si>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</si>
  <si>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</si>
  <si>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</si>
  <si>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</si>
  <si>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</si>
  <si>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</si>
  <si>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</si>
  <si>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</si>
  <si>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</si>
  <si>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</si>
  <si>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</si>
  <si>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</si>
  <si>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</si>
  <si>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</si>
  <si>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</si>
  <si>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</si>
  <si>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</si>
  <si>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</si>
  <si>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</si>
  <si>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</si>
  <si>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</si>
  <si>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</si>
  <si>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</si>
  <si>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</si>
  <si>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</si>
  <si>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</si>
  <si>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</si>
  <si>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</si>
  <si>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</si>
  <si>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</si>
  <si>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</si>
  <si>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</si>
  <si>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</si>
  <si>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</si>
  <si>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</si>
  <si>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</si>
  <si>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</si>
  <si>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</si>
  <si>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</si>
  <si>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</si>
  <si>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</si>
  <si>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</si>
  <si>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</si>
  <si>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</si>
  <si>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</si>
  <si>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</si>
  <si>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</si>
  <si>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</si>
  <si>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</si>
  <si>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</si>
  <si>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</si>
  <si>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</si>
  <si>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</si>
  <si>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</si>
  <si>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</si>
  <si>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</si>
  <si>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</si>
  <si>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</si>
  <si>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</si>
  <si>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</si>
  <si>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</si>
  <si>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</si>
  <si>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</si>
  <si>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</si>
  <si>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</si>
  <si>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</si>
  <si>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</si>
  <si>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</si>
  <si>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</si>
  <si>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</si>
  <si>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</si>
  <si>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</si>
  <si>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</si>
  <si>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</si>
  <si>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</si>
  <si>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</si>
  <si>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</si>
  <si>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</si>
  <si>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</si>
  <si>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</si>
  <si>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</si>
  <si>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</si>
  <si>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</si>
  <si>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</si>
  <si>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</si>
  <si>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</si>
  <si>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</si>
  <si>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</si>
  <si>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</si>
  <si>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</si>
  <si>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</si>
  <si>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</si>
  <si>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</si>
  <si>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</si>
  <si>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</si>
  <si>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</si>
  <si>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</si>
  <si>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</si>
  <si>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</si>
  <si>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</si>
  <si>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</si>
  <si>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</si>
  <si>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</si>
  <si>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</si>
  <si>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</si>
  <si>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</si>
  <si>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</si>
  <si>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</si>
  <si>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</si>
  <si>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</si>
  <si>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</si>
  <si>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</si>
  <si>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</si>
  <si>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</si>
  <si>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</si>
  <si>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</si>
  <si>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</si>
  <si>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</si>
  <si>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</si>
  <si>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</si>
  <si>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</si>
  <si>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</si>
  <si>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</si>
  <si>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</si>
  <si>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</si>
  <si>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</si>
  <si>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</si>
  <si>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</si>
  <si>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</si>
  <si>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</si>
  <si>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</si>
  <si>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</si>
  <si>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</si>
  <si>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</si>
  <si>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</si>
  <si>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</si>
  <si>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</si>
  <si>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</si>
  <si>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</si>
  <si>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</si>
  <si>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</si>
  <si>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</si>
  <si>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</si>
  <si>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</si>
  <si>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</si>
  <si>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</si>
  <si>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</si>
  <si>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</si>
  <si>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</si>
  <si>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</si>
  <si>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</si>
  <si>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</si>
  <si>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</si>
  <si>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</si>
  <si>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</si>
  <si>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</si>
  <si>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</si>
  <si>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</si>
  <si>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</si>
  <si>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</si>
  <si>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</si>
  <si>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</si>
  <si>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</si>
  <si>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</si>
  <si>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</si>
  <si>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</si>
  <si>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</si>
  <si>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</si>
  <si>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</si>
  <si>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</si>
  <si>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</si>
  <si>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</si>
  <si>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</si>
  <si>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</si>
  <si>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</si>
  <si>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</si>
  <si>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</si>
  <si>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</si>
  <si>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</si>
  <si>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</si>
  <si>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</si>
  <si>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</si>
  <si>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</si>
  <si>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</si>
  <si>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</si>
  <si>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</si>
  <si>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</si>
  <si>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</si>
  <si>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</si>
  <si>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</si>
  <si>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</si>
  <si>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</si>
  <si>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</si>
  <si>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</si>
  <si>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</si>
  <si>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</si>
  <si>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</si>
  <si>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</si>
  <si>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</si>
  <si>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</si>
  <si>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</si>
  <si>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</si>
  <si>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</si>
  <si>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</si>
  <si>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</si>
  <si>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</si>
  <si>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</si>
  <si>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</si>
  <si>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</si>
  <si>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</si>
  <si>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</si>
  <si>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</si>
  <si>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</si>
  <si>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</si>
  <si>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</si>
  <si>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</si>
  <si>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</si>
  <si>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</si>
  <si>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</si>
  <si>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</si>
  <si>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</si>
  <si>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</si>
  <si>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</si>
  <si>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</si>
  <si>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</si>
  <si>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</si>
  <si>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</si>
  <si>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</si>
  <si>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</si>
  <si>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</si>
  <si>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</si>
  <si>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</si>
  <si>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</si>
  <si>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</si>
  <si>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</si>
  <si>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</si>
  <si>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</si>
  <si>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</si>
  <si>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</si>
  <si>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</si>
  <si>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</si>
  <si>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</si>
  <si>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</si>
  <si>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</si>
  <si>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</si>
  <si>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</si>
  <si>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</si>
  <si>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</si>
  <si>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</si>
  <si>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</si>
  <si>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</si>
  <si>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</si>
  <si>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</si>
  <si>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</si>
  <si>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</si>
  <si>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</si>
  <si>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</si>
  <si>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</si>
  <si>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</si>
  <si>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</si>
  <si>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</si>
  <si>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</si>
  <si>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</si>
  <si>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</si>
  <si>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</si>
  <si>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</si>
  <si>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</si>
  <si>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</si>
  <si>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</si>
  <si>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</si>
  <si>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</si>
  <si>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</si>
  <si>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</si>
  <si>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</si>
  <si>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</si>
  <si>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</si>
  <si>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</si>
  <si>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</si>
  <si>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</si>
  <si>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</si>
  <si>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</si>
  <si>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</si>
  <si>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</si>
  <si>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</si>
  <si>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</si>
  <si>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</si>
  <si>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</si>
  <si>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</si>
  <si>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</si>
  <si>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</si>
  <si>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</si>
  <si>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</si>
  <si>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</si>
  <si>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</si>
  <si>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</si>
  <si>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</si>
  <si>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</si>
  <si>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</si>
  <si>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</si>
  <si>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</si>
  <si>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</si>
  <si>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</si>
  <si>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</si>
  <si>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</si>
  <si>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</si>
  <si>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</si>
  <si>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</si>
  <si>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</si>
  <si>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</si>
  <si>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</si>
  <si>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</si>
  <si>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</si>
  <si>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</si>
  <si>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</si>
  <si>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</si>
  <si>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</si>
  <si>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</si>
  <si>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</si>
  <si>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</si>
  <si>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</si>
  <si>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</si>
  <si>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</si>
  <si>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</si>
  <si>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</si>
  <si>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</si>
  <si>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</si>
  <si>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</si>
  <si>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</si>
  <si>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</si>
  <si>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</si>
  <si>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</si>
  <si>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</si>
  <si>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</si>
  <si>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</si>
  <si>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</si>
  <si>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</si>
  <si>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</si>
  <si>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</si>
  <si>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</si>
  <si>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</si>
  <si>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</si>
  <si>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</si>
  <si>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</si>
  <si>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</si>
  <si>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</si>
  <si>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</si>
  <si>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</si>
  <si>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</si>
  <si>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</si>
  <si>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</si>
  <si>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</si>
  <si>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</si>
  <si>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</si>
  <si>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</si>
  <si>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</si>
  <si>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</si>
  <si>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</si>
  <si>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</si>
  <si>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</si>
  <si>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</si>
  <si>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</si>
  <si>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</si>
  <si>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</si>
  <si>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</si>
  <si>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</si>
  <si>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</si>
  <si>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</si>
  <si>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</si>
  <si>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</si>
  <si>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</si>
  <si>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</si>
  <si>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</si>
  <si>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</si>
  <si>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</si>
  <si>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</si>
  <si>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</si>
  <si>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</si>
  <si>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</si>
  <si>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</si>
  <si>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</si>
  <si>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</si>
  <si>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</si>
  <si>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</si>
  <si>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</si>
  <si>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</si>
  <si>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</si>
  <si>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</si>
  <si>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</si>
  <si>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</si>
  <si>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</si>
  <si>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</si>
  <si>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</si>
  <si>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</si>
  <si>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</si>
  <si>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</si>
  <si>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</si>
  <si>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</si>
  <si>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</si>
  <si>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</si>
  <si>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</si>
  <si>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</si>
  <si>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</si>
  <si>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</si>
  <si>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</si>
  <si>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</si>
  <si>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</si>
  <si>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</si>
  <si>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</si>
  <si>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</si>
  <si>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</si>
  <si>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</si>
  <si>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</si>
  <si>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</si>
  <si>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</si>
  <si>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</si>
  <si>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</si>
  <si>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</si>
  <si>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</si>
  <si>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</si>
  <si>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</si>
  <si>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</si>
  <si>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</si>
  <si>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</si>
  <si>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</si>
  <si>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</si>
  <si>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</si>
  <si>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</si>
  <si>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</si>
  <si>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</si>
  <si>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</si>
  <si>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</si>
  <si>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</si>
  <si>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</si>
  <si>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</si>
  <si>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</si>
  <si>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</si>
  <si>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</si>
  <si>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</si>
  <si>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</si>
  <si>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</si>
  <si>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</si>
  <si>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</si>
  <si>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</si>
  <si>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</si>
  <si>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</si>
  <si>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</si>
  <si>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</si>
  <si>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</si>
  <si>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</si>
  <si>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</si>
  <si>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</si>
  <si>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</si>
  <si>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</si>
  <si>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</si>
  <si>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</si>
  <si>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</si>
  <si>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</si>
  <si>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</si>
  <si>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</si>
  <si>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</si>
  <si>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</si>
  <si>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</si>
  <si>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</si>
  <si>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</si>
  <si>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</si>
  <si>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</si>
  <si>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</si>
  <si>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</si>
  <si>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</si>
  <si>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</si>
  <si>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</si>
  <si>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</si>
  <si>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</si>
  <si>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</si>
  <si>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</si>
  <si>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</si>
  <si>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</si>
  <si>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</si>
  <si>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</si>
  <si>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</si>
  <si>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</si>
  <si>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</si>
  <si>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</si>
  <si>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</si>
  <si>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</si>
  <si>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</si>
  <si>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</si>
  <si>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</si>
  <si>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</si>
  <si>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</si>
  <si>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</si>
  <si>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</si>
  <si>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</si>
  <si>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</si>
  <si>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</si>
  <si>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</si>
  <si>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</si>
  <si>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</si>
  <si>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</si>
  <si>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</si>
  <si>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</si>
  <si>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</si>
  <si>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</si>
  <si>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</si>
  <si>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</si>
  <si>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</si>
  <si>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</si>
  <si>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</si>
  <si>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</si>
  <si>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</si>
  <si>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</si>
  <si>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</si>
  <si>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</si>
  <si>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</si>
  <si>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</si>
  <si>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</si>
  <si>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</si>
  <si>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</si>
  <si>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</si>
  <si>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</si>
  <si>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</si>
  <si>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</si>
  <si>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</si>
  <si>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</si>
  <si>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</si>
  <si>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</si>
  <si>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</si>
  <si>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</si>
  <si>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</si>
  <si>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</si>
  <si>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</si>
  <si>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</si>
  <si>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</si>
  <si>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</si>
  <si>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</si>
  <si>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</si>
  <si>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</si>
  <si>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</si>
  <si>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</si>
  <si>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</si>
  <si>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</si>
  <si>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</si>
  <si>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</si>
  <si>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</si>
  <si>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</si>
  <si>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</si>
  <si>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</si>
  <si>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</si>
  <si>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</si>
  <si>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</si>
  <si>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</si>
  <si>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</si>
  <si>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</si>
  <si>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</si>
  <si>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</si>
  <si>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</si>
  <si>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</si>
  <si>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</si>
  <si>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</si>
  <si>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</si>
  <si>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</si>
  <si>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</si>
  <si>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</si>
  <si>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</si>
  <si>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</si>
  <si>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</si>
  <si>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</si>
  <si>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</si>
  <si>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</si>
  <si>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</si>
  <si>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</si>
  <si>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</si>
  <si>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</si>
  <si>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</si>
  <si>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</si>
  <si>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</si>
  <si>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</si>
  <si>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</si>
  <si>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</si>
  <si>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</si>
  <si>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</si>
  <si>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</si>
  <si>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</si>
  <si>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</si>
  <si>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</si>
  <si>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</si>
  <si>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</si>
  <si>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</si>
  <si>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</si>
  <si>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</si>
  <si>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</si>
  <si>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</si>
  <si>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</si>
  <si>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</si>
  <si>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</si>
  <si>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</si>
  <si>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</si>
  <si>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</si>
  <si>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</si>
  <si>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</si>
  <si>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</si>
  <si>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</si>
  <si>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</si>
  <si>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</si>
  <si>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</si>
  <si>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</si>
  <si>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</si>
  <si>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</si>
  <si>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</si>
  <si>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</si>
  <si>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</si>
  <si>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</si>
  <si>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</si>
  <si>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</si>
  <si>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</si>
  <si>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</si>
  <si>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</si>
  <si>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</si>
  <si>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</si>
  <si>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</si>
  <si>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</si>
  <si>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</si>
  <si>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</si>
  <si>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</si>
  <si>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</si>
  <si>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</si>
  <si>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</si>
  <si>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</si>
  <si>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</si>
  <si>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</si>
  <si>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</si>
  <si>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</si>
  <si>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</si>
  <si>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</si>
  <si>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</si>
  <si>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</si>
  <si>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</si>
  <si>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</si>
  <si>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</si>
  <si>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</si>
  <si>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</si>
  <si>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</si>
  <si>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</si>
  <si>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</si>
  <si>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</si>
  <si>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</si>
  <si>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</si>
  <si>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</si>
  <si>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</si>
  <si>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</si>
  <si>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</si>
  <si>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</si>
  <si>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</si>
  <si>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</si>
  <si>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</si>
  <si>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</si>
  <si>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</si>
  <si>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</si>
  <si>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</si>
  <si>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</si>
  <si>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</si>
  <si>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</si>
  <si>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</si>
  <si>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</si>
  <si>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</si>
  <si>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</si>
  <si>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</si>
  <si>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</si>
  <si>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</si>
  <si>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</si>
  <si>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</si>
  <si>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</si>
  <si>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</si>
  <si>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</si>
  <si>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</si>
  <si>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</si>
  <si>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</si>
  <si>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</si>
  <si>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</si>
  <si>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</si>
  <si>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</si>
  <si>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</si>
  <si>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</si>
  <si>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</si>
  <si>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</si>
  <si>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</si>
  <si>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</si>
  <si>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</si>
  <si>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</si>
  <si>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</si>
  <si>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</si>
  <si>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</si>
  <si>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</si>
  <si>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</si>
  <si>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</si>
  <si>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</si>
  <si>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</si>
  <si>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</si>
  <si>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</si>
  <si>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</si>
  <si>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</si>
  <si>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</si>
  <si>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</si>
  <si>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</si>
  <si>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</si>
  <si>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</si>
  <si>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</si>
  <si>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</si>
  <si>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</si>
  <si>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</si>
  <si>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</si>
  <si>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</si>
  <si>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</si>
  <si>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</si>
  <si>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</si>
  <si>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</si>
  <si>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</si>
  <si>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</si>
  <si>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</si>
  <si>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</si>
  <si>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</si>
  <si>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</si>
  <si>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</si>
  <si>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</si>
  <si>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</si>
  <si>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</si>
  <si>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</si>
  <si>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</si>
  <si>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</si>
  <si>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</si>
  <si>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</si>
  <si>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</si>
  <si>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</si>
  <si>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</si>
  <si>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</si>
  <si>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</si>
  <si>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</si>
  <si>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</si>
  <si>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</si>
  <si>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</si>
  <si>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</si>
  <si>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</si>
  <si>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</si>
  <si>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</si>
  <si>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</si>
  <si>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</si>
  <si>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</si>
  <si>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</si>
  <si>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</si>
  <si>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</si>
  <si>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</si>
  <si>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</si>
  <si>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</si>
  <si>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</si>
  <si>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</si>
  <si>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</si>
  <si>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</si>
  <si>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</si>
  <si>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</si>
  <si>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</si>
  <si>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</si>
  <si>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</si>
  <si>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</si>
  <si>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</si>
  <si>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</si>
  <si>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</si>
  <si>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</si>
  <si>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</si>
  <si>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</si>
  <si>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</si>
  <si>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</si>
  <si>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</si>
  <si>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</si>
  <si>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</si>
  <si>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</si>
  <si>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</si>
  <si>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</si>
  <si>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</si>
  <si>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</si>
  <si>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</si>
  <si>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</si>
  <si>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</si>
  <si>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</si>
  <si>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</si>
  <si>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</si>
  <si>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</si>
  <si>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</si>
  <si>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</si>
  <si>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</si>
  <si>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</si>
  <si>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</si>
  <si>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</si>
  <si>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</si>
  <si>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</si>
  <si>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</si>
  <si>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</si>
  <si>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</si>
  <si>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</si>
  <si>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</si>
  <si>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</si>
  <si>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</si>
  <si>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</si>
  <si>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</si>
  <si>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</si>
  <si>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</si>
  <si>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</si>
  <si>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</si>
  <si>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</si>
  <si>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</si>
  <si>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</si>
  <si>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</si>
  <si>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</si>
  <si>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</si>
  <si>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</si>
  <si>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</si>
  <si>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</si>
  <si>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</si>
  <si>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</si>
  <si>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</si>
  <si>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</si>
  <si>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</si>
  <si>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</si>
  <si>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</si>
  <si>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</si>
  <si>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</si>
  <si>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</si>
  <si>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</si>
  <si>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</si>
  <si>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</si>
  <si>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</si>
  <si>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</si>
  <si>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</si>
  <si>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</si>
  <si>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</si>
  <si>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</si>
  <si>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</si>
  <si>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</si>
  <si>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</si>
  <si>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</si>
  <si>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</si>
  <si>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</si>
  <si>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</si>
  <si>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</si>
  <si>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</si>
  <si>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</si>
  <si>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</si>
  <si>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</si>
  <si>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</si>
  <si>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</si>
  <si>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</si>
  <si>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</si>
  <si>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</si>
  <si>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</si>
  <si>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</si>
  <si>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</si>
  <si>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</si>
  <si>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</si>
  <si>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</si>
  <si>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</si>
  <si>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</si>
  <si>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</si>
  <si>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</si>
  <si>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</si>
  <si>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</si>
  <si>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</si>
  <si>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</si>
  <si>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</si>
  <si>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</si>
  <si>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</si>
  <si>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</si>
  <si>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</si>
  <si>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</si>
  <si>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</si>
  <si>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</si>
  <si>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</si>
  <si>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</si>
  <si>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</si>
  <si>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</si>
  <si>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</si>
  <si>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</si>
  <si>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</si>
  <si>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</si>
  <si>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</si>
  <si>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</si>
  <si>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</si>
  <si>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</si>
  <si>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</si>
  <si>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</si>
  <si>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</si>
  <si>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</si>
  <si>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</si>
  <si>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</si>
  <si>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</si>
  <si>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</si>
  <si>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</si>
  <si>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</si>
  <si>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</si>
  <si>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</si>
  <si>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</si>
  <si>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</si>
  <si>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</si>
  <si>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</si>
  <si>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</si>
  <si>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</si>
  <si>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</si>
  <si>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</si>
  <si>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</si>
  <si>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</si>
  <si>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</si>
  <si>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</si>
  <si>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</si>
  <si>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</si>
  <si>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</si>
  <si>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</si>
  <si>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</si>
  <si>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</si>
  <si>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</si>
  <si>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</si>
  <si>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</si>
  <si>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</si>
  <si>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</si>
  <si>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</si>
  <si>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</si>
  <si>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</si>
  <si>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</si>
  <si>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</si>
  <si>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</si>
  <si>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</si>
  <si>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</si>
  <si>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</si>
  <si>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</si>
  <si>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</si>
  <si>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</si>
  <si>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</si>
  <si>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</si>
  <si>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</si>
  <si>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</si>
  <si>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</si>
  <si>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</si>
  <si>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</si>
  <si>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</si>
  <si>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</si>
  <si>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</si>
  <si>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</si>
  <si>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</si>
  <si>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</si>
  <si>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</si>
  <si>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</si>
  <si>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</si>
  <si>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</si>
  <si>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</si>
  <si>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</si>
  <si>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</si>
  <si>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</si>
  <si>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</si>
  <si>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</si>
  <si>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</si>
  <si>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</si>
  <si>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</si>
  <si>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</si>
  <si>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</si>
  <si>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</si>
  <si>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</si>
  <si>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</si>
  <si>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</si>
  <si>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</si>
  <si>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</si>
  <si>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</si>
  <si>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</si>
  <si>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</si>
  <si>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</si>
  <si>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</si>
  <si>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</si>
  <si>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</si>
  <si>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</si>
  <si>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</si>
  <si>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</si>
  <si>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</si>
  <si>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</si>
  <si>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</si>
  <si>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</si>
  <si>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</si>
  <si>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</si>
  <si>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</si>
  <si>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</si>
  <si>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</si>
  <si>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</si>
  <si>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</si>
  <si>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</si>
  <si>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</si>
  <si>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</si>
  <si>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</si>
  <si>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</si>
  <si>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</si>
  <si>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</si>
  <si>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</si>
  <si>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</si>
  <si>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</si>
  <si>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</si>
  <si>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</si>
  <si>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</si>
  <si>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</si>
  <si>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</si>
  <si>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</si>
  <si>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</si>
  <si>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</si>
  <si>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</si>
  <si>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</si>
  <si>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</si>
  <si>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</si>
  <si>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</si>
  <si>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</si>
  <si>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</si>
  <si>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</si>
  <si>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</si>
  <si>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</si>
  <si>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</si>
  <si>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</si>
  <si>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</si>
  <si>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</si>
  <si>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</si>
  <si>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</si>
  <si>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</si>
  <si>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</si>
  <si>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</si>
  <si>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</si>
  <si>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</si>
  <si>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</si>
  <si>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</si>
  <si>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</si>
  <si>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</si>
  <si>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</si>
  <si>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</si>
  <si>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</si>
  <si>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</si>
  <si>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</si>
  <si>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</si>
  <si>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</si>
  <si>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</si>
  <si>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</si>
  <si>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</si>
  <si>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</si>
  <si>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</si>
  <si>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</si>
  <si>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</si>
  <si>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</si>
  <si>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</si>
  <si>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</si>
  <si>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</si>
  <si>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</si>
  <si>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</si>
  <si>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</si>
  <si>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</si>
  <si>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</si>
  <si>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98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</si>
  <si>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</si>
  <si>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</si>
  <si>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</si>
  <si>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</si>
  <si>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Мита и митнически такси</t>
  </si>
  <si>
    <t xml:space="preserve">Имуществени данъци </t>
  </si>
  <si>
    <t>Данъци върху дивидентите, ликвидационните дялове и доходите на местни и чуждестранни лица</t>
  </si>
  <si>
    <t>Корпоративен данък</t>
  </si>
  <si>
    <t>Данък върху доходите на физически лица</t>
  </si>
  <si>
    <t>НФ - СЛУЖЕБЕН КОД ПЛАН</t>
  </si>
  <si>
    <t>00001</t>
  </si>
  <si>
    <t>b1101</t>
  </si>
  <si>
    <t>d948</t>
  </si>
  <si>
    <t>c1297</t>
  </si>
  <si>
    <t>ЕКАТЕРИНА ПЕНЕВА</t>
  </si>
  <si>
    <t>Н-К ОТДЕЛ: "БМСО"</t>
  </si>
  <si>
    <t>ДИМИТРИНА КОЛЕВА</t>
  </si>
  <si>
    <t>ДИРЕКТОР Д "БФС" :</t>
  </si>
  <si>
    <t xml:space="preserve">                                                                                                                         /РОСЕН АСЕНОВ/</t>
  </si>
  <si>
    <t xml:space="preserve">                                                                  /ХРИСТИНА МЛАДЕНОВА/</t>
  </si>
  <si>
    <t xml:space="preserve">                      (ХРИСТИНА МЛАДЕВОВА)</t>
  </si>
  <si>
    <t xml:space="preserve">                      ( Екатерина Пенева)</t>
  </si>
  <si>
    <t xml:space="preserve">                      (РОСЕН АСЕНОВ)</t>
  </si>
  <si>
    <t>ДИРЕКТОР Д "БФС"……………………………</t>
  </si>
  <si>
    <t>ИЗГОТВИЛ: ……………………………..</t>
  </si>
  <si>
    <t>Н-К ОТДЕЛ "БМСО":……………………</t>
  </si>
  <si>
    <t>(ДИМИТРИНА КОЛЕВА)</t>
  </si>
  <si>
    <t>print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</si>
</sst>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sz val="12"/>
      <color indexed="12"/>
      <name val="Arial"/>
      <family val="2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8" fillId="2" borderId="0" applyNumberFormat="0" applyBorder="0" applyAlignment="0" applyProtection="0"/>
    <xf numFmtId="0" fontId="138" fillId="3" borderId="0" applyNumberFormat="0" applyBorder="0" applyAlignment="0" applyProtection="0"/>
    <xf numFmtId="0" fontId="138" fillId="4" borderId="0" applyNumberFormat="0" applyBorder="0" applyAlignment="0" applyProtection="0"/>
    <xf numFmtId="0" fontId="138" fillId="5" borderId="0" applyNumberFormat="0" applyBorder="0" applyAlignment="0" applyProtection="0"/>
    <xf numFmtId="0" fontId="138" fillId="6" borderId="0" applyNumberFormat="0" applyBorder="0" applyAlignment="0" applyProtection="0"/>
    <xf numFmtId="0" fontId="138" fillId="7" borderId="0" applyNumberFormat="0" applyBorder="0" applyAlignment="0" applyProtection="0"/>
    <xf numFmtId="0" fontId="138" fillId="8" borderId="0" applyNumberFormat="0" applyBorder="0" applyAlignment="0" applyProtection="0"/>
    <xf numFmtId="0" fontId="138" fillId="9" borderId="0" applyNumberFormat="0" applyBorder="0" applyAlignment="0" applyProtection="0"/>
    <xf numFmtId="0" fontId="138" fillId="10" borderId="0" applyNumberFormat="0" applyBorder="0" applyAlignment="0" applyProtection="0"/>
    <xf numFmtId="0" fontId="138" fillId="11" borderId="0" applyNumberFormat="0" applyBorder="0" applyAlignment="0" applyProtection="0"/>
    <xf numFmtId="0" fontId="138" fillId="12" borderId="0" applyNumberFormat="0" applyBorder="0" applyAlignment="0" applyProtection="0"/>
    <xf numFmtId="0" fontId="138" fillId="13" borderId="0" applyNumberFormat="0" applyBorder="0" applyAlignment="0" applyProtection="0"/>
    <xf numFmtId="0" fontId="139" fillId="14" borderId="0" applyNumberFormat="0" applyBorder="0" applyAlignment="0" applyProtection="0"/>
    <xf numFmtId="0" fontId="139" fillId="15" borderId="0" applyNumberFormat="0" applyBorder="0" applyAlignment="0" applyProtection="0"/>
    <xf numFmtId="0" fontId="139" fillId="16" borderId="0" applyNumberFormat="0" applyBorder="0" applyAlignment="0" applyProtection="0"/>
    <xf numFmtId="0" fontId="139" fillId="17" borderId="0" applyNumberFormat="0" applyBorder="0" applyAlignment="0" applyProtection="0"/>
    <xf numFmtId="0" fontId="139" fillId="18" borderId="0" applyNumberFormat="0" applyBorder="0" applyAlignment="0" applyProtection="0"/>
    <xf numFmtId="0" fontId="139" fillId="19" borderId="0" applyNumberFormat="0" applyBorder="0" applyAlignment="0" applyProtection="0"/>
    <xf numFmtId="0" fontId="139" fillId="20" borderId="0" applyNumberFormat="0" applyBorder="0" applyAlignment="0" applyProtection="0"/>
    <xf numFmtId="0" fontId="139" fillId="21" borderId="0" applyNumberFormat="0" applyBorder="0" applyAlignment="0" applyProtection="0"/>
    <xf numFmtId="0" fontId="139" fillId="22" borderId="0" applyNumberFormat="0" applyBorder="0" applyAlignment="0" applyProtection="0"/>
    <xf numFmtId="0" fontId="139" fillId="23" borderId="0" applyNumberFormat="0" applyBorder="0" applyAlignment="0" applyProtection="0"/>
    <xf numFmtId="0" fontId="139" fillId="24" borderId="0" applyNumberFormat="0" applyBorder="0" applyAlignment="0" applyProtection="0"/>
    <xf numFmtId="0" fontId="139" fillId="25" borderId="0" applyNumberFormat="0" applyBorder="0" applyAlignment="0" applyProtection="0"/>
    <xf numFmtId="0" fontId="140" fillId="26" borderId="0" applyNumberFormat="0" applyBorder="0" applyAlignment="0" applyProtection="0"/>
    <xf numFmtId="0" fontId="141" fillId="27" borderId="1" applyNumberFormat="0" applyAlignment="0" applyProtection="0"/>
    <xf numFmtId="0" fontId="14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44" fillId="29" borderId="0" applyNumberFormat="0" applyBorder="0" applyAlignment="0" applyProtection="0"/>
    <xf numFmtId="0" fontId="145" fillId="0" borderId="3" applyNumberFormat="0" applyFill="0" applyAlignment="0" applyProtection="0"/>
    <xf numFmtId="0" fontId="146" fillId="0" borderId="4" applyNumberFormat="0" applyFill="0" applyAlignment="0" applyProtection="0"/>
    <xf numFmtId="0" fontId="147" fillId="0" borderId="5" applyNumberFormat="0" applyFill="0" applyAlignment="0" applyProtection="0"/>
    <xf numFmtId="0" fontId="147" fillId="0" borderId="0" applyNumberFormat="0" applyFill="0" applyBorder="0" applyAlignment="0" applyProtection="0"/>
    <xf numFmtId="0" fontId="148" fillId="30" borderId="1" applyNumberFormat="0" applyAlignment="0" applyProtection="0"/>
    <xf numFmtId="0" fontId="149" fillId="0" borderId="6" applyNumberFormat="0" applyFill="0" applyAlignment="0" applyProtection="0"/>
    <xf numFmtId="0" fontId="150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5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152" fillId="27" borderId="8" applyNumberFormat="0" applyAlignment="0" applyProtection="0"/>
    <xf numFmtId="9" fontId="0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9" applyNumberFormat="0" applyFill="0" applyAlignment="0" applyProtection="0"/>
    <xf numFmtId="0" fontId="155" fillId="0" borderId="0" applyNumberFormat="0" applyFill="0" applyBorder="0" applyAlignment="0" applyProtection="0"/>
  </cellStyleXfs>
  <cellXfs count="1225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24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5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5" fillId="0" borderId="40" xfId="58" applyNumberFormat="1" applyFont="1" applyFill="1" applyBorder="1" applyAlignment="1" quotePrefix="1">
      <alignment horizontal="right"/>
      <protection/>
    </xf>
    <xf numFmtId="216" fontId="25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40" fillId="34" borderId="0" xfId="55" applyNumberFormat="1" applyFont="1" applyFill="1" applyAlignment="1">
      <alignment vertical="center"/>
      <protection/>
    </xf>
    <xf numFmtId="1" fontId="40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40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23" fillId="0" borderId="0" xfId="55" applyFont="1" applyAlignment="1">
      <alignment vertical="center"/>
      <protection/>
    </xf>
    <xf numFmtId="0" fontId="23" fillId="34" borderId="0" xfId="55" applyFont="1" applyFill="1" applyAlignment="1">
      <alignment vertical="center"/>
      <protection/>
    </xf>
    <xf numFmtId="0" fontId="23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3" fillId="0" borderId="10" xfId="55" applyFont="1" applyFill="1" applyBorder="1" applyAlignment="1">
      <alignment vertical="center"/>
      <protection/>
    </xf>
    <xf numFmtId="0" fontId="36" fillId="0" borderId="10" xfId="55" applyFont="1" applyFill="1" applyBorder="1" applyAlignment="1">
      <alignment vertical="center"/>
      <protection/>
    </xf>
    <xf numFmtId="0" fontId="44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3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3" fillId="0" borderId="10" xfId="55" applyNumberFormat="1" applyFont="1" applyFill="1" applyBorder="1" applyAlignment="1" quotePrefix="1">
      <alignment horizontal="center" vertical="center"/>
      <protection/>
    </xf>
    <xf numFmtId="3" fontId="43" fillId="0" borderId="10" xfId="55" applyNumberFormat="1" applyFont="1" applyFill="1" applyBorder="1" applyAlignment="1">
      <alignment horizontal="center" vertical="center"/>
      <protection/>
    </xf>
    <xf numFmtId="3" fontId="43" fillId="0" borderId="10" xfId="55" applyNumberFormat="1" applyFont="1" applyFill="1" applyBorder="1" applyAlignment="1" applyProtection="1">
      <alignment horizontal="center" vertical="center"/>
      <protection/>
    </xf>
    <xf numFmtId="3" fontId="43" fillId="0" borderId="21" xfId="55" applyNumberFormat="1" applyFont="1" applyBorder="1" applyAlignment="1" quotePrefix="1">
      <alignment horizontal="center" vertical="center"/>
      <protection/>
    </xf>
    <xf numFmtId="0" fontId="44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6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7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8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8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8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30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24" fillId="0" borderId="0" xfId="58" applyNumberFormat="1" applyFont="1" applyFill="1" applyBorder="1">
      <alignment/>
      <protection/>
    </xf>
    <xf numFmtId="196" fontId="24" fillId="0" borderId="0" xfId="58" applyNumberFormat="1" applyFont="1" applyFill="1" applyBorder="1" applyProtection="1">
      <alignment/>
      <protection locked="0"/>
    </xf>
    <xf numFmtId="196" fontId="23" fillId="0" borderId="0" xfId="58" applyNumberFormat="1" applyFont="1" applyFill="1" applyBorder="1">
      <alignment/>
      <protection/>
    </xf>
    <xf numFmtId="0" fontId="24" fillId="0" borderId="0" xfId="58" applyFont="1" applyFill="1" applyBorder="1">
      <alignment/>
      <protection/>
    </xf>
    <xf numFmtId="0" fontId="24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9" fillId="0" borderId="0" xfId="55" applyFont="1">
      <alignment/>
      <protection/>
    </xf>
    <xf numFmtId="0" fontId="49" fillId="0" borderId="0" xfId="55" applyFont="1" applyAlignment="1">
      <alignment/>
      <protection/>
    </xf>
    <xf numFmtId="0" fontId="49" fillId="0" borderId="0" xfId="55" applyFont="1" applyAlignment="1">
      <alignment wrapText="1"/>
      <protection/>
    </xf>
    <xf numFmtId="3" fontId="49" fillId="0" borderId="0" xfId="55" applyNumberFormat="1" applyFont="1" applyAlignment="1">
      <alignment/>
      <protection/>
    </xf>
    <xf numFmtId="0" fontId="39" fillId="0" borderId="0" xfId="55">
      <alignment/>
      <protection/>
    </xf>
    <xf numFmtId="0" fontId="39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9" fillId="38" borderId="0" xfId="55" applyFont="1" applyFill="1">
      <alignment/>
      <protection/>
    </xf>
    <xf numFmtId="217" fontId="49" fillId="0" borderId="0" xfId="55" applyNumberFormat="1" applyFont="1">
      <alignment/>
      <protection/>
    </xf>
    <xf numFmtId="0" fontId="49" fillId="38" borderId="0" xfId="55" applyFont="1" applyFill="1" applyBorder="1">
      <alignment/>
      <protection/>
    </xf>
    <xf numFmtId="3" fontId="36" fillId="38" borderId="0" xfId="55" applyNumberFormat="1" applyFont="1" applyFill="1" applyBorder="1" applyAlignment="1">
      <alignment horizontal="right"/>
      <protection/>
    </xf>
    <xf numFmtId="0" fontId="39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3" fillId="0" borderId="15" xfId="55" applyFont="1" applyFill="1" applyBorder="1" applyAlignment="1">
      <alignment vertical="center"/>
      <protection/>
    </xf>
    <xf numFmtId="0" fontId="43" fillId="0" borderId="53" xfId="55" applyFont="1" applyFill="1" applyBorder="1" applyAlignment="1">
      <alignment vertical="center"/>
      <protection/>
    </xf>
    <xf numFmtId="0" fontId="36" fillId="0" borderId="30" xfId="55" applyFont="1" applyFill="1" applyBorder="1" applyAlignment="1">
      <alignment vertical="center"/>
      <protection/>
    </xf>
    <xf numFmtId="0" fontId="43" fillId="0" borderId="14" xfId="55" applyFont="1" applyFill="1" applyBorder="1" applyAlignment="1">
      <alignment horizontal="center" vertical="center"/>
      <protection/>
    </xf>
    <xf numFmtId="0" fontId="39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4" fillId="38" borderId="18" xfId="55" applyFont="1" applyFill="1" applyBorder="1" applyAlignment="1">
      <alignment horizontal="center" vertical="center"/>
      <protection/>
    </xf>
    <xf numFmtId="0" fontId="44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9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6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6" fillId="0" borderId="0" xfId="55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49" fontId="53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4" fillId="0" borderId="38" xfId="58" applyFont="1" applyFill="1" applyBorder="1" applyAlignment="1">
      <alignment wrapText="1"/>
      <protection/>
    </xf>
    <xf numFmtId="0" fontId="24" fillId="0" borderId="0" xfId="58" applyFont="1" applyFill="1" applyBorder="1" applyAlignment="1">
      <alignment wrapText="1"/>
      <protection/>
    </xf>
    <xf numFmtId="0" fontId="27" fillId="0" borderId="0" xfId="58" applyFont="1" applyFill="1" applyBorder="1" applyAlignment="1">
      <alignment wrapText="1"/>
      <protection/>
    </xf>
    <xf numFmtId="0" fontId="24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24" fillId="0" borderId="38" xfId="55" applyFont="1" applyFill="1" applyBorder="1" applyAlignment="1">
      <alignment vertical="center" wrapText="1"/>
      <protection/>
    </xf>
    <xf numFmtId="0" fontId="24" fillId="0" borderId="45" xfId="55" applyFont="1" applyFill="1" applyBorder="1" applyAlignment="1">
      <alignment vertical="center" wrapText="1"/>
      <protection/>
    </xf>
    <xf numFmtId="0" fontId="24" fillId="0" borderId="47" xfId="55" applyFont="1" applyFill="1" applyBorder="1" applyAlignment="1">
      <alignment vertical="center" wrapText="1"/>
      <protection/>
    </xf>
    <xf numFmtId="0" fontId="24" fillId="0" borderId="24" xfId="55" applyFont="1" applyFill="1" applyBorder="1" applyAlignment="1">
      <alignment vertical="center" wrapText="1"/>
      <protection/>
    </xf>
    <xf numFmtId="0" fontId="25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7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9" fillId="0" borderId="0" xfId="56" applyFont="1" applyAlignment="1">
      <alignment vertical="center"/>
      <protection/>
    </xf>
    <xf numFmtId="0" fontId="59" fillId="0" borderId="0" xfId="56" applyFont="1" applyAlignment="1">
      <alignment vertical="center" wrapText="1"/>
      <protection/>
    </xf>
    <xf numFmtId="1" fontId="60" fillId="0" borderId="0" xfId="56" applyNumberFormat="1" applyFont="1" applyAlignment="1">
      <alignment vertical="center"/>
      <protection/>
    </xf>
    <xf numFmtId="0" fontId="61" fillId="0" borderId="0" xfId="56" applyFont="1" applyProtection="1">
      <alignment/>
      <protection locked="0"/>
    </xf>
    <xf numFmtId="0" fontId="59" fillId="0" borderId="0" xfId="56" applyFont="1" applyAlignment="1" applyProtection="1">
      <alignment vertical="center"/>
      <protection locked="0"/>
    </xf>
    <xf numFmtId="0" fontId="59" fillId="0" borderId="0" xfId="56" applyFont="1" applyBorder="1" applyAlignment="1">
      <alignment vertical="center"/>
      <protection/>
    </xf>
    <xf numFmtId="0" fontId="59" fillId="0" borderId="0" xfId="56" applyFont="1" applyBorder="1" applyAlignment="1">
      <alignment vertical="center" wrapText="1"/>
      <protection/>
    </xf>
    <xf numFmtId="0" fontId="59" fillId="0" borderId="0" xfId="56" applyFont="1" applyAlignment="1">
      <alignment horizontal="center" vertical="center"/>
      <protection/>
    </xf>
    <xf numFmtId="14" fontId="59" fillId="33" borderId="0" xfId="56" applyNumberFormat="1" applyFont="1" applyFill="1" applyAlignment="1" applyProtection="1" quotePrefix="1">
      <alignment horizontal="center" vertical="center"/>
      <protection locked="0"/>
    </xf>
    <xf numFmtId="14" fontId="59" fillId="33" borderId="0" xfId="56" applyNumberFormat="1" applyFont="1" applyFill="1" applyAlignment="1" applyProtection="1">
      <alignment horizontal="center" vertical="center"/>
      <protection locked="0"/>
    </xf>
    <xf numFmtId="0" fontId="59" fillId="0" borderId="0" xfId="56" applyFont="1" applyAlignment="1" quotePrefix="1">
      <alignment vertical="center"/>
      <protection/>
    </xf>
    <xf numFmtId="49" fontId="59" fillId="33" borderId="10" xfId="56" applyNumberFormat="1" applyFont="1" applyFill="1" applyBorder="1" applyAlignment="1" applyProtection="1">
      <alignment horizontal="center" vertical="center"/>
      <protection locked="0"/>
    </xf>
    <xf numFmtId="49" fontId="65" fillId="33" borderId="36" xfId="56" applyNumberFormat="1" applyFont="1" applyFill="1" applyBorder="1" applyAlignment="1" applyProtection="1">
      <alignment horizontal="center" vertical="center"/>
      <protection locked="0"/>
    </xf>
    <xf numFmtId="0" fontId="59" fillId="0" borderId="0" xfId="56" applyFont="1" applyAlignment="1" quotePrefix="1">
      <alignment horizontal="center" vertical="center"/>
      <protection/>
    </xf>
    <xf numFmtId="215" fontId="59" fillId="0" borderId="0" xfId="56" applyNumberFormat="1" applyFont="1" applyAlignment="1">
      <alignment vertical="center"/>
      <protection/>
    </xf>
    <xf numFmtId="0" fontId="58" fillId="0" borderId="0" xfId="56" applyFont="1" applyBorder="1" applyAlignment="1">
      <alignment vertical="center"/>
      <protection/>
    </xf>
    <xf numFmtId="0" fontId="66" fillId="0" borderId="27" xfId="58" applyFont="1" applyFill="1" applyBorder="1" applyAlignment="1">
      <alignment horizontal="left" vertical="center" wrapText="1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9" fillId="0" borderId="53" xfId="56" applyFont="1" applyBorder="1" applyAlignment="1">
      <alignment horizontal="center" vertical="center" wrapText="1"/>
      <protection/>
    </xf>
    <xf numFmtId="0" fontId="59" fillId="0" borderId="14" xfId="56" applyFont="1" applyBorder="1" applyAlignment="1">
      <alignment horizontal="center" vertical="center"/>
      <protection/>
    </xf>
    <xf numFmtId="0" fontId="59" fillId="0" borderId="17" xfId="56" applyFont="1" applyBorder="1" applyAlignment="1">
      <alignment horizontal="center" vertical="center"/>
      <protection/>
    </xf>
    <xf numFmtId="0" fontId="59" fillId="0" borderId="23" xfId="56" applyFont="1" applyBorder="1" applyAlignment="1">
      <alignment horizontal="center" vertical="center"/>
      <protection/>
    </xf>
    <xf numFmtId="0" fontId="68" fillId="0" borderId="30" xfId="58" applyFont="1" applyFill="1" applyBorder="1" applyAlignment="1">
      <alignment horizontal="center" vertical="center" wrapText="1"/>
      <protection/>
    </xf>
    <xf numFmtId="0" fontId="59" fillId="0" borderId="18" xfId="56" applyFont="1" applyBorder="1" applyAlignment="1">
      <alignment horizontal="center" vertical="center"/>
      <protection/>
    </xf>
    <xf numFmtId="0" fontId="69" fillId="0" borderId="27" xfId="56" applyFont="1" applyBorder="1" applyAlignment="1">
      <alignment vertical="center"/>
      <protection/>
    </xf>
    <xf numFmtId="0" fontId="59" fillId="0" borderId="30" xfId="56" applyFont="1" applyBorder="1" applyAlignment="1">
      <alignment horizontal="center" vertical="center"/>
      <protection/>
    </xf>
    <xf numFmtId="0" fontId="59" fillId="0" borderId="13" xfId="56" applyFont="1" applyBorder="1" applyAlignment="1">
      <alignment horizontal="left" vertical="center" wrapText="1"/>
      <protection/>
    </xf>
    <xf numFmtId="0" fontId="70" fillId="0" borderId="0" xfId="56" applyFont="1" applyAlignment="1">
      <alignment vertical="center"/>
      <protection/>
    </xf>
    <xf numFmtId="216" fontId="71" fillId="33" borderId="15" xfId="58" applyNumberFormat="1" applyFont="1" applyFill="1" applyBorder="1" applyAlignment="1" quotePrefix="1">
      <alignment horizontal="right" vertical="center"/>
      <protection/>
    </xf>
    <xf numFmtId="3" fontId="66" fillId="0" borderId="66" xfId="56" applyNumberFormat="1" applyFont="1" applyBorder="1" applyAlignment="1">
      <alignment horizontal="right" vertical="center"/>
      <protection/>
    </xf>
    <xf numFmtId="0" fontId="72" fillId="0" borderId="0" xfId="56" applyFont="1" applyAlignment="1">
      <alignment vertical="center"/>
      <protection/>
    </xf>
    <xf numFmtId="216" fontId="71" fillId="33" borderId="17" xfId="58" applyNumberFormat="1" applyFont="1" applyFill="1" applyBorder="1" applyAlignment="1" quotePrefix="1">
      <alignment horizontal="right" vertical="center"/>
      <protection/>
    </xf>
    <xf numFmtId="3" fontId="66" fillId="0" borderId="50" xfId="56" applyNumberFormat="1" applyFont="1" applyBorder="1" applyAlignment="1">
      <alignment horizontal="right" vertical="center"/>
      <protection/>
    </xf>
    <xf numFmtId="0" fontId="72" fillId="37" borderId="0" xfId="56" applyFont="1" applyFill="1" applyAlignment="1">
      <alignment vertical="center"/>
      <protection/>
    </xf>
    <xf numFmtId="0" fontId="72" fillId="36" borderId="0" xfId="56" applyFont="1" applyFill="1" applyAlignment="1">
      <alignment vertical="center"/>
      <protection/>
    </xf>
    <xf numFmtId="0" fontId="72" fillId="0" borderId="23" xfId="58" applyNumberFormat="1" applyFont="1" applyFill="1" applyBorder="1" applyAlignment="1" quotePrefix="1">
      <alignment horizontal="right"/>
      <protection/>
    </xf>
    <xf numFmtId="216" fontId="71" fillId="33" borderId="0" xfId="58" applyNumberFormat="1" applyFont="1" applyFill="1" applyBorder="1" applyAlignment="1" quotePrefix="1">
      <alignment horizontal="right" vertical="center"/>
      <protection/>
    </xf>
    <xf numFmtId="0" fontId="72" fillId="0" borderId="0" xfId="56" applyNumberFormat="1" applyFont="1" applyAlignment="1">
      <alignment horizontal="right"/>
      <protection/>
    </xf>
    <xf numFmtId="0" fontId="72" fillId="0" borderId="0" xfId="58" applyNumberFormat="1" applyFont="1" applyFill="1" applyAlignment="1">
      <alignment horizontal="right"/>
      <protection/>
    </xf>
    <xf numFmtId="0" fontId="71" fillId="33" borderId="46" xfId="58" applyFont="1" applyFill="1" applyBorder="1" applyAlignment="1" quotePrefix="1">
      <alignment horizontal="left"/>
      <protection/>
    </xf>
    <xf numFmtId="196" fontId="73" fillId="0" borderId="0" xfId="58" applyNumberFormat="1" applyFont="1" applyFill="1" applyBorder="1">
      <alignment/>
      <protection/>
    </xf>
    <xf numFmtId="0" fontId="74" fillId="0" borderId="0" xfId="58" applyFont="1" applyFill="1" applyBorder="1">
      <alignment/>
      <protection/>
    </xf>
    <xf numFmtId="0" fontId="74" fillId="0" borderId="13" xfId="58" applyFont="1" applyFill="1" applyBorder="1">
      <alignment/>
      <protection/>
    </xf>
    <xf numFmtId="0" fontId="75" fillId="0" borderId="0" xfId="56" applyFont="1" applyAlignment="1">
      <alignment vertical="center"/>
      <protection/>
    </xf>
    <xf numFmtId="0" fontId="58" fillId="0" borderId="0" xfId="56" applyNumberFormat="1" applyFont="1" applyBorder="1" applyAlignment="1">
      <alignment horizontal="right"/>
      <protection/>
    </xf>
    <xf numFmtId="0" fontId="68" fillId="0" borderId="27" xfId="58" applyFont="1" applyFill="1" applyBorder="1" applyAlignment="1" quotePrefix="1">
      <alignment horizontal="right" vertical="center"/>
      <protection/>
    </xf>
    <xf numFmtId="0" fontId="76" fillId="0" borderId="30" xfId="58" applyFont="1" applyFill="1" applyBorder="1" applyAlignment="1">
      <alignment horizontal="right" vertical="center"/>
      <protection/>
    </xf>
    <xf numFmtId="3" fontId="65" fillId="0" borderId="10" xfId="56" applyNumberFormat="1" applyFont="1" applyBorder="1" applyAlignment="1">
      <alignment vertical="center"/>
      <protection/>
    </xf>
    <xf numFmtId="0" fontId="77" fillId="0" borderId="0" xfId="56" applyFont="1" applyBorder="1" applyAlignment="1">
      <alignment vertical="center"/>
      <protection/>
    </xf>
    <xf numFmtId="0" fontId="68" fillId="0" borderId="0" xfId="58" applyFont="1" applyFill="1" applyBorder="1" applyAlignment="1" quotePrefix="1">
      <alignment horizontal="right" vertical="center"/>
      <protection/>
    </xf>
    <xf numFmtId="216" fontId="76" fillId="0" borderId="0" xfId="58" applyNumberFormat="1" applyFont="1" applyFill="1" applyBorder="1" applyAlignment="1" quotePrefix="1">
      <alignment horizontal="center" vertical="center"/>
      <protection/>
    </xf>
    <xf numFmtId="0" fontId="57" fillId="0" borderId="0" xfId="58" applyFont="1" applyFill="1" applyBorder="1" applyAlignment="1">
      <alignment horizontal="left" vertical="center" wrapText="1"/>
      <protection/>
    </xf>
    <xf numFmtId="3" fontId="59" fillId="0" borderId="0" xfId="56" applyNumberFormat="1" applyFont="1" applyBorder="1" applyAlignment="1" applyProtection="1">
      <alignment horizontal="right" vertical="center"/>
      <protection locked="0"/>
    </xf>
    <xf numFmtId="3" fontId="59" fillId="0" borderId="0" xfId="56" applyNumberFormat="1" applyFont="1" applyAlignment="1">
      <alignment horizontal="right" vertical="center"/>
      <protection/>
    </xf>
    <xf numFmtId="3" fontId="59" fillId="0" borderId="0" xfId="56" applyNumberFormat="1" applyFont="1" applyAlignment="1">
      <alignment horizontal="center" vertical="center"/>
      <protection/>
    </xf>
    <xf numFmtId="0" fontId="64" fillId="0" borderId="0" xfId="56" applyFont="1" applyAlignment="1">
      <alignment vertical="center" wrapText="1"/>
      <protection/>
    </xf>
    <xf numFmtId="14" fontId="59" fillId="0" borderId="0" xfId="56" applyNumberFormat="1" applyFont="1" applyFill="1" applyAlignment="1" applyProtection="1" quotePrefix="1">
      <alignment horizontal="center" vertical="center"/>
      <protection/>
    </xf>
    <xf numFmtId="14" fontId="59" fillId="0" borderId="0" xfId="56" applyNumberFormat="1" applyFont="1" applyFill="1" applyAlignment="1" applyProtection="1">
      <alignment horizontal="center" vertical="center"/>
      <protection/>
    </xf>
    <xf numFmtId="49" fontId="59" fillId="33" borderId="10" xfId="56" applyNumberFormat="1" applyFont="1" applyFill="1" applyBorder="1" applyAlignment="1">
      <alignment horizontal="center" vertical="center"/>
      <protection/>
    </xf>
    <xf numFmtId="3" fontId="59" fillId="0" borderId="0" xfId="56" applyNumberFormat="1" applyFont="1" applyAlignment="1" quotePrefix="1">
      <alignment horizontal="right" vertical="center"/>
      <protection/>
    </xf>
    <xf numFmtId="49" fontId="65" fillId="33" borderId="36" xfId="56" applyNumberFormat="1" applyFont="1" applyFill="1" applyBorder="1" applyAlignment="1">
      <alignment horizontal="center" vertical="center"/>
      <protection/>
    </xf>
    <xf numFmtId="0" fontId="59" fillId="0" borderId="15" xfId="56" applyFont="1" applyBorder="1" applyAlignment="1">
      <alignment horizontal="center" vertical="center"/>
      <protection/>
    </xf>
    <xf numFmtId="3" fontId="59" fillId="0" borderId="14" xfId="56" applyNumberFormat="1" applyFont="1" applyBorder="1" applyAlignment="1">
      <alignment horizontal="right" vertical="center"/>
      <protection/>
    </xf>
    <xf numFmtId="3" fontId="59" fillId="0" borderId="14" xfId="56" applyNumberFormat="1" applyFont="1" applyBorder="1" applyAlignment="1">
      <alignment horizontal="center" vertical="center"/>
      <protection/>
    </xf>
    <xf numFmtId="0" fontId="59" fillId="0" borderId="17" xfId="56" applyFont="1" applyBorder="1" applyAlignment="1" quotePrefix="1">
      <alignment horizontal="center" vertical="center" wrapText="1"/>
      <protection/>
    </xf>
    <xf numFmtId="1" fontId="59" fillId="0" borderId="18" xfId="56" applyNumberFormat="1" applyFont="1" applyBorder="1" applyAlignment="1">
      <alignment horizontal="center" vertical="center"/>
      <protection/>
    </xf>
    <xf numFmtId="0" fontId="69" fillId="0" borderId="27" xfId="56" applyFont="1" applyBorder="1" applyAlignment="1">
      <alignment horizontal="left" vertical="center"/>
      <protection/>
    </xf>
    <xf numFmtId="3" fontId="59" fillId="0" borderId="21" xfId="56" applyNumberFormat="1" applyFont="1" applyBorder="1" applyAlignment="1">
      <alignment horizontal="right" vertical="center"/>
      <protection/>
    </xf>
    <xf numFmtId="3" fontId="66" fillId="37" borderId="58" xfId="56" applyNumberFormat="1" applyFont="1" applyFill="1" applyBorder="1" applyAlignment="1" applyProtection="1">
      <alignment horizontal="right" vertical="center"/>
      <protection locked="0"/>
    </xf>
    <xf numFmtId="3" fontId="66" fillId="37" borderId="66" xfId="56" applyNumberFormat="1" applyFont="1" applyFill="1" applyBorder="1" applyAlignment="1" applyProtection="1">
      <alignment horizontal="right" vertical="center"/>
      <protection locked="0"/>
    </xf>
    <xf numFmtId="3" fontId="66" fillId="37" borderId="46" xfId="56" applyNumberFormat="1" applyFont="1" applyFill="1" applyBorder="1" applyAlignment="1" applyProtection="1">
      <alignment horizontal="right" vertical="center"/>
      <protection locked="0"/>
    </xf>
    <xf numFmtId="3" fontId="66" fillId="37" borderId="50" xfId="56" applyNumberFormat="1" applyFont="1" applyFill="1" applyBorder="1" applyAlignment="1" applyProtection="1">
      <alignment horizontal="right" vertical="center"/>
      <protection locked="0"/>
    </xf>
    <xf numFmtId="0" fontId="72" fillId="0" borderId="0" xfId="56" applyNumberFormat="1" applyFont="1" applyBorder="1" applyAlignment="1">
      <alignment horizontal="right"/>
      <protection/>
    </xf>
    <xf numFmtId="0" fontId="71" fillId="33" borderId="46" xfId="56" applyFont="1" applyFill="1" applyBorder="1" applyAlignment="1">
      <alignment vertical="center"/>
      <protection/>
    </xf>
    <xf numFmtId="0" fontId="72" fillId="36" borderId="0" xfId="56" applyNumberFormat="1" applyFont="1" applyFill="1" applyAlignment="1">
      <alignment horizontal="right"/>
      <protection/>
    </xf>
    <xf numFmtId="216" fontId="71" fillId="33" borderId="17" xfId="58" applyNumberFormat="1" applyFont="1" applyFill="1" applyBorder="1" applyAlignment="1" quotePrefix="1">
      <alignment horizontal="right"/>
      <protection/>
    </xf>
    <xf numFmtId="0" fontId="72" fillId="0" borderId="0" xfId="56" applyFont="1">
      <alignment/>
      <protection/>
    </xf>
    <xf numFmtId="216" fontId="71" fillId="33" borderId="17" xfId="58" applyNumberFormat="1" applyFont="1" applyFill="1" applyBorder="1" applyAlignment="1">
      <alignment horizontal="right"/>
      <protection/>
    </xf>
    <xf numFmtId="3" fontId="66" fillId="0" borderId="56" xfId="56" applyNumberFormat="1" applyFont="1" applyBorder="1" applyAlignment="1">
      <alignment horizontal="right" vertical="center"/>
      <protection/>
    </xf>
    <xf numFmtId="3" fontId="66" fillId="37" borderId="40" xfId="56" applyNumberFormat="1" applyFont="1" applyFill="1" applyBorder="1" applyAlignment="1" applyProtection="1">
      <alignment horizontal="right" vertical="center"/>
      <protection locked="0"/>
    </xf>
    <xf numFmtId="3" fontId="66" fillId="37" borderId="74" xfId="56" applyNumberFormat="1" applyFont="1" applyFill="1" applyBorder="1" applyAlignment="1" applyProtection="1">
      <alignment horizontal="right" vertical="center"/>
      <protection locked="0"/>
    </xf>
    <xf numFmtId="3" fontId="66" fillId="37" borderId="56" xfId="56" applyNumberFormat="1" applyFont="1" applyFill="1" applyBorder="1" applyAlignment="1" applyProtection="1">
      <alignment horizontal="right" vertical="center"/>
      <protection locked="0"/>
    </xf>
    <xf numFmtId="0" fontId="58" fillId="0" borderId="0" xfId="56" applyNumberFormat="1" applyFont="1" applyAlignment="1">
      <alignment horizontal="right"/>
      <protection/>
    </xf>
    <xf numFmtId="218" fontId="68" fillId="0" borderId="27" xfId="58" applyNumberFormat="1" applyFont="1" applyFill="1" applyBorder="1" applyAlignment="1">
      <alignment vertical="center"/>
      <protection/>
    </xf>
    <xf numFmtId="3" fontId="65" fillId="37" borderId="10" xfId="56" applyNumberFormat="1" applyFont="1" applyFill="1" applyBorder="1" applyAlignment="1">
      <alignment vertical="center"/>
      <protection/>
    </xf>
    <xf numFmtId="0" fontId="68" fillId="0" borderId="0" xfId="58" applyFont="1" applyFill="1" applyBorder="1" applyAlignment="1">
      <alignment horizontal="center" vertical="center"/>
      <protection/>
    </xf>
    <xf numFmtId="0" fontId="59" fillId="0" borderId="15" xfId="56" applyFont="1" applyBorder="1" applyAlignment="1">
      <alignment vertical="center"/>
      <protection/>
    </xf>
    <xf numFmtId="0" fontId="59" fillId="0" borderId="16" xfId="56" applyFont="1" applyBorder="1" applyAlignment="1">
      <alignment horizontal="center" vertical="center"/>
      <protection/>
    </xf>
    <xf numFmtId="0" fontId="59" fillId="0" borderId="17" xfId="56" applyFont="1" applyBorder="1" applyAlignment="1" quotePrefix="1">
      <alignment horizontal="center" vertical="center"/>
      <protection/>
    </xf>
    <xf numFmtId="3" fontId="59" fillId="0" borderId="18" xfId="56" applyNumberFormat="1" applyFont="1" applyBorder="1" applyAlignment="1">
      <alignment horizontal="center" vertical="center"/>
      <protection/>
    </xf>
    <xf numFmtId="0" fontId="59" fillId="0" borderId="17" xfId="56" applyFont="1" applyBorder="1" applyAlignment="1" quotePrefix="1">
      <alignment horizontal="left" vertical="center"/>
      <protection/>
    </xf>
    <xf numFmtId="0" fontId="59" fillId="0" borderId="27" xfId="56" applyFont="1" applyBorder="1" applyAlignment="1">
      <alignment vertical="center" wrapText="1"/>
      <protection/>
    </xf>
    <xf numFmtId="3" fontId="59" fillId="0" borderId="27" xfId="56" applyNumberFormat="1" applyFont="1" applyBorder="1" applyAlignment="1">
      <alignment horizontal="right" vertical="center"/>
      <protection/>
    </xf>
    <xf numFmtId="3" fontId="59" fillId="0" borderId="30" xfId="56" applyNumberFormat="1" applyFont="1" applyBorder="1" applyAlignment="1">
      <alignment horizontal="right" vertical="center"/>
      <protection/>
    </xf>
    <xf numFmtId="0" fontId="69" fillId="0" borderId="22" xfId="56" applyFont="1" applyBorder="1" applyAlignment="1">
      <alignment vertical="center" wrapText="1"/>
      <protection/>
    </xf>
    <xf numFmtId="3" fontId="66" fillId="0" borderId="66" xfId="56" applyNumberFormat="1" applyFont="1" applyBorder="1" applyAlignment="1">
      <alignment vertical="center"/>
      <protection/>
    </xf>
    <xf numFmtId="3" fontId="66" fillId="0" borderId="50" xfId="56" applyNumberFormat="1" applyFont="1" applyBorder="1" applyAlignment="1" applyProtection="1">
      <alignment vertical="center"/>
      <protection/>
    </xf>
    <xf numFmtId="216" fontId="71" fillId="33" borderId="22" xfId="58" applyNumberFormat="1" applyFont="1" applyFill="1" applyBorder="1" applyAlignment="1" quotePrefix="1">
      <alignment horizontal="right" vertical="center"/>
      <protection/>
    </xf>
    <xf numFmtId="3" fontId="66" fillId="0" borderId="75" xfId="56" applyNumberFormat="1" applyFont="1" applyBorder="1" applyAlignment="1" applyProtection="1">
      <alignment vertical="center"/>
      <protection/>
    </xf>
    <xf numFmtId="216" fontId="65" fillId="0" borderId="27" xfId="58" applyNumberFormat="1" applyFont="1" applyFill="1" applyBorder="1" applyAlignment="1" quotePrefix="1">
      <alignment horizontal="center" vertical="center"/>
      <protection/>
    </xf>
    <xf numFmtId="3" fontId="65" fillId="0" borderId="27" xfId="56" applyNumberFormat="1" applyFont="1" applyBorder="1" applyAlignment="1">
      <alignment vertical="center"/>
      <protection/>
    </xf>
    <xf numFmtId="3" fontId="65" fillId="0" borderId="30" xfId="56" applyNumberFormat="1" applyFont="1" applyBorder="1" applyAlignment="1">
      <alignment vertical="center"/>
      <protection/>
    </xf>
    <xf numFmtId="3" fontId="66" fillId="0" borderId="50" xfId="56" applyNumberFormat="1" applyFont="1" applyBorder="1" applyAlignment="1">
      <alignment vertical="center"/>
      <protection/>
    </xf>
    <xf numFmtId="0" fontId="74" fillId="0" borderId="0" xfId="58" applyFont="1" applyFill="1">
      <alignment/>
      <protection/>
    </xf>
    <xf numFmtId="0" fontId="73" fillId="36" borderId="0" xfId="58" applyFont="1" applyFill="1" applyBorder="1" applyAlignment="1">
      <alignment horizontal="right"/>
      <protection/>
    </xf>
    <xf numFmtId="0" fontId="71" fillId="33" borderId="46" xfId="58" applyFont="1" applyFill="1" applyBorder="1">
      <alignment/>
      <protection/>
    </xf>
    <xf numFmtId="3" fontId="66" fillId="0" borderId="50" xfId="56" applyNumberFormat="1" applyFont="1" applyBorder="1" applyAlignment="1" applyProtection="1">
      <alignment horizontal="right" vertical="center"/>
      <protection locked="0"/>
    </xf>
    <xf numFmtId="216" fontId="68" fillId="0" borderId="27" xfId="58" applyNumberFormat="1" applyFont="1" applyFill="1" applyBorder="1" applyAlignment="1" quotePrefix="1">
      <alignment horizontal="right" vertical="center"/>
      <protection/>
    </xf>
    <xf numFmtId="3" fontId="66" fillId="0" borderId="66" xfId="56" applyNumberFormat="1" applyFont="1" applyBorder="1" applyAlignment="1" applyProtection="1">
      <alignment vertical="center"/>
      <protection locked="0"/>
    </xf>
    <xf numFmtId="3" fontId="66" fillId="0" borderId="50" xfId="56" applyNumberFormat="1" applyFont="1" applyBorder="1" applyAlignment="1" applyProtection="1">
      <alignment vertical="center"/>
      <protection locked="0"/>
    </xf>
    <xf numFmtId="0" fontId="64" fillId="0" borderId="0" xfId="56" applyFont="1" applyAlignment="1">
      <alignment vertical="center"/>
      <protection/>
    </xf>
    <xf numFmtId="0" fontId="59" fillId="43" borderId="14" xfId="56" applyFont="1" applyFill="1" applyBorder="1" applyAlignment="1" quotePrefix="1">
      <alignment horizontal="center" vertical="center"/>
      <protection/>
    </xf>
    <xf numFmtId="0" fontId="59" fillId="43" borderId="14" xfId="56" applyFont="1" applyFill="1" applyBorder="1" applyAlignment="1">
      <alignment vertical="center"/>
      <protection/>
    </xf>
    <xf numFmtId="0" fontId="59" fillId="43" borderId="15" xfId="56" applyFont="1" applyFill="1" applyBorder="1" applyAlignment="1" quotePrefix="1">
      <alignment horizontal="center" vertical="center" wrapText="1"/>
      <protection/>
    </xf>
    <xf numFmtId="3" fontId="59" fillId="0" borderId="10" xfId="56" applyNumberFormat="1" applyFont="1" applyBorder="1" applyAlignment="1">
      <alignment horizontal="center" vertical="center"/>
      <protection/>
    </xf>
    <xf numFmtId="1" fontId="59" fillId="0" borderId="10" xfId="56" applyNumberFormat="1" applyFont="1" applyBorder="1" applyAlignment="1">
      <alignment horizontal="center" vertical="center"/>
      <protection/>
    </xf>
    <xf numFmtId="0" fontId="59" fillId="43" borderId="21" xfId="56" applyFont="1" applyFill="1" applyBorder="1" applyAlignment="1" quotePrefix="1">
      <alignment horizontal="center" vertical="center" wrapText="1"/>
      <protection/>
    </xf>
    <xf numFmtId="0" fontId="59" fillId="43" borderId="17" xfId="56" applyFont="1" applyFill="1" applyBorder="1" applyAlignment="1" quotePrefix="1">
      <alignment horizontal="center" vertical="center" wrapText="1"/>
      <protection/>
    </xf>
    <xf numFmtId="0" fontId="59" fillId="43" borderId="27" xfId="56" applyFont="1" applyFill="1" applyBorder="1" applyAlignment="1" quotePrefix="1">
      <alignment horizontal="left" vertical="center"/>
      <protection/>
    </xf>
    <xf numFmtId="0" fontId="59" fillId="43" borderId="30" xfId="56" applyFont="1" applyFill="1" applyBorder="1" applyAlignment="1">
      <alignment horizontal="center" vertical="center"/>
      <protection/>
    </xf>
    <xf numFmtId="0" fontId="59" fillId="43" borderId="27" xfId="56" applyFont="1" applyFill="1" applyBorder="1" applyAlignment="1" quotePrefix="1">
      <alignment horizontal="left" vertical="center" wrapText="1"/>
      <protection/>
    </xf>
    <xf numFmtId="3" fontId="59" fillId="0" borderId="10" xfId="56" applyNumberFormat="1" applyFont="1" applyBorder="1" applyAlignment="1">
      <alignment horizontal="right" vertical="center"/>
      <protection/>
    </xf>
    <xf numFmtId="0" fontId="59" fillId="43" borderId="22" xfId="56" applyFont="1" applyFill="1" applyBorder="1" applyAlignment="1">
      <alignment vertical="center"/>
      <protection/>
    </xf>
    <xf numFmtId="196" fontId="59" fillId="43" borderId="29" xfId="56" applyNumberFormat="1" applyFont="1" applyFill="1" applyBorder="1" applyAlignment="1" quotePrefix="1">
      <alignment horizontal="center" vertical="center"/>
      <protection/>
    </xf>
    <xf numFmtId="196" fontId="59" fillId="43" borderId="21" xfId="56" applyNumberFormat="1" applyFont="1" applyFill="1" applyBorder="1" applyAlignment="1" quotePrefix="1">
      <alignment horizontal="center" vertical="center" wrapText="1"/>
      <protection/>
    </xf>
    <xf numFmtId="3" fontId="65" fillId="0" borderId="21" xfId="56" applyNumberFormat="1" applyFont="1" applyBorder="1" applyAlignment="1">
      <alignment horizontal="right" vertical="center"/>
      <protection/>
    </xf>
    <xf numFmtId="196" fontId="59" fillId="0" borderId="0" xfId="56" applyNumberFormat="1" applyFont="1" applyBorder="1" applyAlignment="1">
      <alignment vertical="center"/>
      <protection/>
    </xf>
    <xf numFmtId="196" fontId="59" fillId="0" borderId="0" xfId="56" applyNumberFormat="1" applyFont="1" applyBorder="1" applyAlignment="1">
      <alignment vertical="center" wrapText="1"/>
      <protection/>
    </xf>
    <xf numFmtId="3" fontId="59" fillId="0" borderId="0" xfId="56" applyNumberFormat="1" applyFont="1" applyBorder="1" applyAlignment="1">
      <alignment horizontal="right" vertical="center"/>
      <protection/>
    </xf>
    <xf numFmtId="0" fontId="59" fillId="0" borderId="27" xfId="56" applyFont="1" applyBorder="1" applyAlignment="1" quotePrefix="1">
      <alignment horizontal="center" vertical="center"/>
      <protection/>
    </xf>
    <xf numFmtId="0" fontId="59" fillId="0" borderId="30" xfId="56" applyFont="1" applyBorder="1" applyAlignment="1" quotePrefix="1">
      <alignment horizontal="center" vertical="center"/>
      <protection/>
    </xf>
    <xf numFmtId="0" fontId="59" fillId="0" borderId="14" xfId="56" applyFont="1" applyBorder="1" applyAlignment="1" quotePrefix="1">
      <alignment horizontal="center" vertical="center" wrapText="1"/>
      <protection/>
    </xf>
    <xf numFmtId="216" fontId="67" fillId="0" borderId="30" xfId="58" applyNumberFormat="1" applyFont="1" applyFill="1" applyBorder="1" applyAlignment="1" quotePrefix="1">
      <alignment horizontal="center" vertical="center"/>
      <protection/>
    </xf>
    <xf numFmtId="0" fontId="59" fillId="0" borderId="15" xfId="56" applyFont="1" applyBorder="1" applyAlignment="1" quotePrefix="1">
      <alignment horizontal="center" vertical="center"/>
      <protection/>
    </xf>
    <xf numFmtId="0" fontId="59" fillId="0" borderId="27" xfId="56" applyFont="1" applyBorder="1" applyAlignment="1">
      <alignment horizontal="left" vertical="center"/>
      <protection/>
    </xf>
    <xf numFmtId="0" fontId="59" fillId="0" borderId="30" xfId="56" applyFont="1" applyBorder="1" applyAlignment="1">
      <alignment horizontal="left" vertical="center"/>
      <protection/>
    </xf>
    <xf numFmtId="0" fontId="59" fillId="0" borderId="27" xfId="56" applyFont="1" applyBorder="1" applyAlignment="1">
      <alignment horizontal="left" vertical="center" wrapText="1"/>
      <protection/>
    </xf>
    <xf numFmtId="3" fontId="66" fillId="0" borderId="50" xfId="56" applyNumberFormat="1" applyFont="1" applyBorder="1" applyAlignment="1" applyProtection="1">
      <alignment horizontal="right" vertical="center"/>
      <protection/>
    </xf>
    <xf numFmtId="196" fontId="74" fillId="0" borderId="0" xfId="58" applyNumberFormat="1" applyFont="1" applyFill="1" applyBorder="1">
      <alignment/>
      <protection/>
    </xf>
    <xf numFmtId="196" fontId="74" fillId="0" borderId="0" xfId="58" applyNumberFormat="1" applyFont="1" applyFill="1" applyBorder="1" applyProtection="1">
      <alignment/>
      <protection locked="0"/>
    </xf>
    <xf numFmtId="196" fontId="74" fillId="0" borderId="0" xfId="58" applyNumberFormat="1" applyFont="1" applyFill="1">
      <alignment/>
      <protection/>
    </xf>
    <xf numFmtId="196" fontId="74" fillId="0" borderId="0" xfId="58" applyNumberFormat="1" applyFont="1" applyFill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68" fillId="0" borderId="27" xfId="58" applyNumberFormat="1" applyFont="1" applyFill="1" applyBorder="1" applyAlignment="1">
      <alignment horizontal="right" vertical="center"/>
      <protection/>
    </xf>
    <xf numFmtId="216" fontId="76" fillId="0" borderId="30" xfId="58" applyNumberFormat="1" applyFont="1" applyFill="1" applyBorder="1" applyAlignment="1" quotePrefix="1">
      <alignment horizontal="right" vertical="center"/>
      <protection/>
    </xf>
    <xf numFmtId="0" fontId="59" fillId="0" borderId="0" xfId="56" applyFont="1" applyAlignment="1" applyProtection="1">
      <alignment vertical="center"/>
      <protection/>
    </xf>
    <xf numFmtId="0" fontId="59" fillId="0" borderId="0" xfId="56" applyFont="1" applyAlignment="1" applyProtection="1">
      <alignment vertical="center" wrapText="1"/>
      <protection/>
    </xf>
    <xf numFmtId="0" fontId="59" fillId="0" borderId="0" xfId="56" applyFont="1" applyAlignment="1" applyProtection="1" quotePrefix="1">
      <alignment vertical="center"/>
      <protection/>
    </xf>
    <xf numFmtId="3" fontId="59" fillId="0" borderId="0" xfId="56" applyNumberFormat="1" applyFont="1" applyAlignment="1" applyProtection="1">
      <alignment horizontal="right" vertical="center"/>
      <protection/>
    </xf>
    <xf numFmtId="0" fontId="59" fillId="0" borderId="0" xfId="56" applyFont="1" applyBorder="1" applyAlignment="1" applyProtection="1">
      <alignment vertical="center"/>
      <protection/>
    </xf>
    <xf numFmtId="0" fontId="59" fillId="0" borderId="0" xfId="56" applyFont="1" applyBorder="1" applyAlignment="1" applyProtection="1">
      <alignment vertical="center" wrapText="1"/>
      <protection/>
    </xf>
    <xf numFmtId="3" fontId="59" fillId="0" borderId="0" xfId="56" applyNumberFormat="1" applyFont="1" applyAlignment="1" applyProtection="1" quotePrefix="1">
      <alignment horizontal="right" vertical="center"/>
      <protection/>
    </xf>
    <xf numFmtId="216" fontId="65" fillId="0" borderId="27" xfId="58" applyNumberFormat="1" applyFont="1" applyFill="1" applyBorder="1" applyAlignment="1" applyProtection="1" quotePrefix="1">
      <alignment horizontal="center" vertical="center"/>
      <protection/>
    </xf>
    <xf numFmtId="216" fontId="67" fillId="0" borderId="30" xfId="58" applyNumberFormat="1" applyFont="1" applyFill="1" applyBorder="1" applyAlignment="1" applyProtection="1" quotePrefix="1">
      <alignment horizontal="center" vertical="center"/>
      <protection/>
    </xf>
    <xf numFmtId="0" fontId="65" fillId="0" borderId="27" xfId="56" applyFont="1" applyBorder="1" applyAlignment="1" applyProtection="1">
      <alignment horizontal="center" vertical="center" wrapText="1"/>
      <protection/>
    </xf>
    <xf numFmtId="3" fontId="59" fillId="0" borderId="10" xfId="56" applyNumberFormat="1" applyFont="1" applyBorder="1" applyAlignment="1" applyProtection="1">
      <alignment horizontal="center" vertical="center"/>
      <protection/>
    </xf>
    <xf numFmtId="0" fontId="59" fillId="0" borderId="15" xfId="56" applyFont="1" applyBorder="1" applyAlignment="1" applyProtection="1" quotePrefix="1">
      <alignment horizontal="center" vertical="center"/>
      <protection/>
    </xf>
    <xf numFmtId="0" fontId="59" fillId="0" borderId="16" xfId="56" applyFont="1" applyBorder="1" applyAlignment="1" applyProtection="1">
      <alignment horizontal="center" vertical="center"/>
      <protection/>
    </xf>
    <xf numFmtId="0" fontId="68" fillId="0" borderId="29" xfId="58" applyFont="1" applyFill="1" applyBorder="1" applyAlignment="1" applyProtection="1">
      <alignment horizontal="center" vertical="center" wrapText="1"/>
      <protection/>
    </xf>
    <xf numFmtId="1" fontId="59" fillId="0" borderId="10" xfId="56" applyNumberFormat="1" applyFont="1" applyBorder="1" applyAlignment="1" applyProtection="1">
      <alignment horizontal="center" vertical="center"/>
      <protection/>
    </xf>
    <xf numFmtId="216" fontId="71" fillId="33" borderId="15" xfId="58" applyNumberFormat="1" applyFont="1" applyFill="1" applyBorder="1" applyAlignment="1" applyProtection="1">
      <alignment horizontal="center" vertical="center"/>
      <protection/>
    </xf>
    <xf numFmtId="216" fontId="71" fillId="33" borderId="17" xfId="58" applyNumberFormat="1" applyFont="1" applyFill="1" applyBorder="1" applyAlignment="1" applyProtection="1">
      <alignment horizontal="center" vertical="center"/>
      <protection/>
    </xf>
    <xf numFmtId="196" fontId="68" fillId="0" borderId="27" xfId="58" applyNumberFormat="1" applyFont="1" applyFill="1" applyBorder="1" applyAlignment="1" applyProtection="1">
      <alignment horizontal="right" vertical="center"/>
      <protection/>
    </xf>
    <xf numFmtId="216" fontId="76" fillId="0" borderId="30" xfId="58" applyNumberFormat="1" applyFont="1" applyFill="1" applyBorder="1" applyAlignment="1" applyProtection="1" quotePrefix="1">
      <alignment horizontal="right" vertical="center"/>
      <protection/>
    </xf>
    <xf numFmtId="0" fontId="68" fillId="0" borderId="10" xfId="58" applyFont="1" applyFill="1" applyBorder="1" applyAlignment="1" applyProtection="1">
      <alignment horizontal="center" vertical="center" wrapText="1"/>
      <protection/>
    </xf>
    <xf numFmtId="3" fontId="65" fillId="0" borderId="10" xfId="56" applyNumberFormat="1" applyFont="1" applyBorder="1" applyAlignment="1" applyProtection="1">
      <alignment vertical="center"/>
      <protection/>
    </xf>
    <xf numFmtId="0" fontId="64" fillId="0" borderId="0" xfId="56" applyFont="1">
      <alignment/>
      <protection/>
    </xf>
    <xf numFmtId="0" fontId="77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7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8" fillId="41" borderId="0" xfId="56" applyFont="1" applyFill="1" applyAlignment="1">
      <alignment vertical="center"/>
      <protection/>
    </xf>
    <xf numFmtId="0" fontId="70" fillId="41" borderId="0" xfId="56" applyFont="1" applyFill="1" applyAlignment="1">
      <alignment vertical="center"/>
      <protection/>
    </xf>
    <xf numFmtId="0" fontId="72" fillId="41" borderId="0" xfId="56" applyFont="1" applyFill="1" applyAlignment="1">
      <alignment vertical="center"/>
      <protection/>
    </xf>
    <xf numFmtId="0" fontId="77" fillId="41" borderId="0" xfId="56" applyFont="1" applyFill="1">
      <alignment/>
      <protection/>
    </xf>
    <xf numFmtId="0" fontId="72" fillId="44" borderId="0" xfId="56" applyFont="1" applyFill="1" applyAlignment="1">
      <alignment vertical="center"/>
      <protection/>
    </xf>
    <xf numFmtId="0" fontId="58" fillId="44" borderId="0" xfId="56" applyFont="1" applyFill="1" applyAlignment="1">
      <alignment vertical="center"/>
      <protection/>
    </xf>
    <xf numFmtId="0" fontId="58" fillId="44" borderId="0" xfId="56" applyFont="1" applyFill="1" applyBorder="1" applyAlignment="1">
      <alignment vertical="center"/>
      <protection/>
    </xf>
    <xf numFmtId="0" fontId="77" fillId="44" borderId="0" xfId="56" applyFont="1" applyFill="1" applyBorder="1" applyAlignment="1">
      <alignment vertical="center"/>
      <protection/>
    </xf>
    <xf numFmtId="3" fontId="65" fillId="0" borderId="11" xfId="56" applyNumberFormat="1" applyFont="1" applyBorder="1" applyAlignment="1">
      <alignment vertical="center"/>
      <protection/>
    </xf>
    <xf numFmtId="3" fontId="59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6" fillId="0" borderId="26" xfId="56" applyNumberFormat="1" applyFont="1" applyBorder="1" applyAlignment="1">
      <alignment horizontal="right" vertical="center"/>
      <protection/>
    </xf>
    <xf numFmtId="3" fontId="66" fillId="0" borderId="25" xfId="56" applyNumberFormat="1" applyFont="1" applyBorder="1" applyAlignment="1">
      <alignment horizontal="right" vertical="center"/>
      <protection/>
    </xf>
    <xf numFmtId="0" fontId="71" fillId="33" borderId="68" xfId="58" applyFont="1" applyFill="1" applyBorder="1" applyAlignment="1" quotePrefix="1">
      <alignment horizontal="left"/>
      <protection/>
    </xf>
    <xf numFmtId="0" fontId="65" fillId="0" borderId="27" xfId="56" applyFont="1" applyBorder="1" applyAlignment="1">
      <alignment horizontal="center" vertical="center" wrapText="1"/>
      <protection/>
    </xf>
    <xf numFmtId="0" fontId="71" fillId="33" borderId="68" xfId="56" applyFont="1" applyFill="1" applyBorder="1" applyAlignment="1">
      <alignment vertical="center" wrapText="1"/>
      <protection/>
    </xf>
    <xf numFmtId="3" fontId="66" fillId="0" borderId="31" xfId="56" applyNumberFormat="1" applyFont="1" applyBorder="1" applyAlignment="1">
      <alignment horizontal="right" vertical="center"/>
      <protection/>
    </xf>
    <xf numFmtId="3" fontId="66" fillId="0" borderId="26" xfId="56" applyNumberFormat="1" applyFont="1" applyBorder="1" applyAlignment="1" applyProtection="1">
      <alignment vertical="center"/>
      <protection locked="0"/>
    </xf>
    <xf numFmtId="3" fontId="66" fillId="0" borderId="26" xfId="56" applyNumberFormat="1" applyFont="1" applyBorder="1" applyAlignment="1">
      <alignment vertical="center"/>
      <protection/>
    </xf>
    <xf numFmtId="3" fontId="66" fillId="0" borderId="25" xfId="56" applyNumberFormat="1" applyFont="1" applyBorder="1" applyAlignment="1" applyProtection="1">
      <alignment vertical="center"/>
      <protection locked="0"/>
    </xf>
    <xf numFmtId="3" fontId="66" fillId="0" borderId="25" xfId="56" applyNumberFormat="1" applyFont="1" applyBorder="1" applyAlignment="1" applyProtection="1">
      <alignment vertical="center"/>
      <protection/>
    </xf>
    <xf numFmtId="3" fontId="66" fillId="0" borderId="34" xfId="56" applyNumberFormat="1" applyFont="1" applyBorder="1" applyAlignment="1" applyProtection="1">
      <alignment vertical="center"/>
      <protection locked="0"/>
    </xf>
    <xf numFmtId="3" fontId="66" fillId="0" borderId="34" xfId="56" applyNumberFormat="1" applyFont="1" applyBorder="1" applyAlignment="1" applyProtection="1">
      <alignment vertical="center"/>
      <protection/>
    </xf>
    <xf numFmtId="0" fontId="71" fillId="33" borderId="68" xfId="58" applyFont="1" applyFill="1" applyBorder="1" applyAlignment="1" quotePrefix="1">
      <alignment horizontal="center"/>
      <protection/>
    </xf>
    <xf numFmtId="3" fontId="66" fillId="0" borderId="25" xfId="56" applyNumberFormat="1" applyFont="1" applyBorder="1" applyAlignment="1">
      <alignment vertical="center"/>
      <protection/>
    </xf>
    <xf numFmtId="3" fontId="66" fillId="0" borderId="25" xfId="56" applyNumberFormat="1" applyFont="1" applyBorder="1" applyAlignment="1" applyProtection="1">
      <alignment horizontal="right" vertical="center"/>
      <protection locked="0"/>
    </xf>
    <xf numFmtId="0" fontId="68" fillId="0" borderId="27" xfId="58" applyFont="1" applyFill="1" applyBorder="1" applyAlignment="1">
      <alignment horizontal="center" vertical="center" wrapText="1"/>
      <protection/>
    </xf>
    <xf numFmtId="3" fontId="66" fillId="0" borderId="25" xfId="56" applyNumberFormat="1" applyFont="1" applyBorder="1" applyAlignment="1" applyProtection="1">
      <alignment horizontal="right" vertical="center"/>
      <protection/>
    </xf>
    <xf numFmtId="3" fontId="66" fillId="0" borderId="26" xfId="56" applyNumberFormat="1" applyFont="1" applyBorder="1" applyAlignment="1" applyProtection="1">
      <alignment vertical="center"/>
      <protection/>
    </xf>
    <xf numFmtId="3" fontId="66" fillId="0" borderId="19" xfId="56" applyNumberFormat="1" applyFont="1" applyBorder="1" applyAlignment="1" applyProtection="1">
      <alignment vertical="center"/>
      <protection/>
    </xf>
    <xf numFmtId="3" fontId="66" fillId="0" borderId="21" xfId="56" applyNumberFormat="1" applyFont="1" applyBorder="1" applyAlignment="1" applyProtection="1">
      <alignment vertical="center"/>
      <protection/>
    </xf>
    <xf numFmtId="0" fontId="59" fillId="0" borderId="11" xfId="56" applyFont="1" applyBorder="1" applyAlignment="1">
      <alignment horizontal="center" vertical="center"/>
      <protection/>
    </xf>
    <xf numFmtId="3" fontId="66" fillId="0" borderId="58" xfId="56" applyNumberFormat="1" applyFont="1" applyFill="1" applyBorder="1" applyAlignment="1" applyProtection="1">
      <alignment horizontal="right" vertical="center"/>
      <protection locked="0"/>
    </xf>
    <xf numFmtId="3" fontId="66" fillId="0" borderId="46" xfId="56" applyNumberFormat="1" applyFont="1" applyFill="1" applyBorder="1" applyAlignment="1" applyProtection="1">
      <alignment horizontal="right" vertical="center"/>
      <protection locked="0"/>
    </xf>
    <xf numFmtId="3" fontId="66" fillId="0" borderId="74" xfId="56" applyNumberFormat="1" applyFont="1" applyFill="1" applyBorder="1" applyAlignment="1" applyProtection="1">
      <alignment horizontal="right" vertical="center"/>
      <protection locked="0"/>
    </xf>
    <xf numFmtId="3" fontId="65" fillId="0" borderId="10" xfId="56" applyNumberFormat="1" applyFont="1" applyFill="1" applyBorder="1" applyAlignment="1">
      <alignment vertical="center"/>
      <protection/>
    </xf>
    <xf numFmtId="3" fontId="49" fillId="0" borderId="0" xfId="55" applyNumberFormat="1" applyFont="1" applyAlignment="1" applyProtection="1">
      <alignment/>
      <protection/>
    </xf>
    <xf numFmtId="3" fontId="36" fillId="38" borderId="0" xfId="55" applyNumberFormat="1" applyFont="1" applyFill="1" applyBorder="1" applyAlignment="1" applyProtection="1">
      <alignment horizontal="right"/>
      <protection/>
    </xf>
    <xf numFmtId="3" fontId="43" fillId="0" borderId="10" xfId="55" applyNumberFormat="1" applyFont="1" applyFill="1" applyBorder="1" applyAlignment="1" applyProtection="1" quotePrefix="1">
      <alignment horizontal="center" vertical="center"/>
      <protection/>
    </xf>
    <xf numFmtId="0" fontId="39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23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51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51" fillId="0" borderId="0" xfId="57" applyAlignment="1">
      <alignment/>
      <protection/>
    </xf>
    <xf numFmtId="0" fontId="151" fillId="0" borderId="0" xfId="57" applyFill="1">
      <alignment/>
      <protection/>
    </xf>
    <xf numFmtId="0" fontId="151" fillId="0" borderId="0" xfId="57" quotePrefix="1">
      <alignment/>
      <protection/>
    </xf>
    <xf numFmtId="217" fontId="96" fillId="0" borderId="0" xfId="55" applyNumberFormat="1" applyFont="1" applyBorder="1" applyAlignment="1">
      <alignment horizontal="center"/>
      <protection/>
    </xf>
    <xf numFmtId="217" fontId="151" fillId="0" borderId="0" xfId="57" applyNumberFormat="1" applyBorder="1">
      <alignment/>
      <protection/>
    </xf>
    <xf numFmtId="217" fontId="98" fillId="0" borderId="0" xfId="55" applyNumberFormat="1" applyFont="1" applyBorder="1" applyAlignment="1">
      <alignment horizontal="center"/>
      <protection/>
    </xf>
    <xf numFmtId="217" fontId="44" fillId="45" borderId="0" xfId="55" applyNumberFormat="1" applyFont="1" applyFill="1" applyBorder="1" applyAlignment="1">
      <alignment horizontal="center"/>
      <protection/>
    </xf>
    <xf numFmtId="217" fontId="44" fillId="33" borderId="0" xfId="55" applyNumberFormat="1" applyFont="1" applyFill="1" applyBorder="1" applyAlignment="1">
      <alignment horizontal="center"/>
      <protection/>
    </xf>
    <xf numFmtId="217" fontId="90" fillId="0" borderId="0" xfId="55" applyNumberFormat="1" applyFont="1" applyBorder="1" applyAlignment="1">
      <alignment horizontal="center"/>
      <protection/>
    </xf>
    <xf numFmtId="217" fontId="96" fillId="37" borderId="0" xfId="55" applyNumberFormat="1" applyFont="1" applyFill="1" applyBorder="1" applyAlignment="1">
      <alignment horizontal="center"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151" fillId="0" borderId="0" xfId="57" applyBorder="1">
      <alignment/>
      <protection/>
    </xf>
    <xf numFmtId="217" fontId="91" fillId="37" borderId="0" xfId="55" applyNumberFormat="1" applyFont="1" applyFill="1" applyBorder="1" applyAlignment="1">
      <alignment horizontal="center"/>
      <protection/>
    </xf>
    <xf numFmtId="0" fontId="96" fillId="0" borderId="0" xfId="55" applyNumberFormat="1" applyFont="1" applyBorder="1" applyAlignment="1" quotePrefix="1">
      <alignment horizontal="center"/>
      <protection/>
    </xf>
    <xf numFmtId="0" fontId="96" fillId="0" borderId="0" xfId="55" applyNumberFormat="1" applyFont="1" applyFill="1" applyBorder="1" applyAlignment="1" quotePrefix="1">
      <alignment horizontal="center"/>
      <protection/>
    </xf>
    <xf numFmtId="226" fontId="96" fillId="0" borderId="0" xfId="55" applyNumberFormat="1" applyFont="1" applyFill="1" applyBorder="1" applyAlignment="1" quotePrefix="1">
      <alignment horizontal="center"/>
      <protection/>
    </xf>
    <xf numFmtId="0" fontId="96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6" fillId="0" borderId="21" xfId="56" applyNumberFormat="1" applyFont="1" applyBorder="1" applyAlignment="1">
      <alignment horizontal="right" vertical="center"/>
      <protection/>
    </xf>
    <xf numFmtId="3" fontId="66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8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51" fillId="46" borderId="0" xfId="57" applyFill="1">
      <alignment/>
      <protection/>
    </xf>
    <xf numFmtId="0" fontId="151" fillId="46" borderId="0" xfId="57" applyFill="1" applyAlignment="1">
      <alignment/>
      <protection/>
    </xf>
    <xf numFmtId="1" fontId="90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90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217" fontId="91" fillId="32" borderId="80" xfId="55" applyNumberFormat="1" applyFont="1" applyFill="1" applyBorder="1" applyAlignment="1" quotePrefix="1">
      <alignment horizontal="center"/>
      <protection/>
    </xf>
    <xf numFmtId="0" fontId="92" fillId="32" borderId="80" xfId="55" applyFont="1" applyFill="1" applyBorder="1">
      <alignment/>
      <protection/>
    </xf>
    <xf numFmtId="217" fontId="90" fillId="32" borderId="80" xfId="55" applyNumberFormat="1" applyFont="1" applyFill="1" applyBorder="1" applyAlignment="1" quotePrefix="1">
      <alignment horizontal="center" vertical="center"/>
      <protection/>
    </xf>
    <xf numFmtId="0" fontId="24" fillId="32" borderId="80" xfId="55" applyFont="1" applyFill="1" applyBorder="1" applyAlignment="1">
      <alignment wrapText="1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24" fillId="32" borderId="80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1" fillId="32" borderId="82" xfId="55" applyNumberFormat="1" applyFont="1" applyFill="1" applyBorder="1" applyAlignment="1" quotePrefix="1">
      <alignment horizontal="center"/>
      <protection/>
    </xf>
    <xf numFmtId="0" fontId="92" fillId="32" borderId="82" xfId="55" applyFont="1" applyFill="1" applyBorder="1">
      <alignment/>
      <protection/>
    </xf>
    <xf numFmtId="217" fontId="90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1" fillId="32" borderId="26" xfId="59" applyFont="1" applyFill="1" applyBorder="1">
      <alignment/>
      <protection/>
    </xf>
    <xf numFmtId="217" fontId="44" fillId="32" borderId="28" xfId="55" applyNumberFormat="1" applyFont="1" applyFill="1" applyBorder="1" applyAlignment="1">
      <alignment horizontal="center"/>
      <protection/>
    </xf>
    <xf numFmtId="217" fontId="54" fillId="32" borderId="25" xfId="55" applyNumberFormat="1" applyFont="1" applyFill="1" applyBorder="1" applyAlignment="1">
      <alignment horizontal="left"/>
      <protection/>
    </xf>
    <xf numFmtId="217" fontId="94" fillId="32" borderId="25" xfId="55" applyNumberFormat="1" applyFont="1" applyFill="1" applyBorder="1" applyAlignment="1">
      <alignment horizontal="left"/>
      <protection/>
    </xf>
    <xf numFmtId="217" fontId="96" fillId="32" borderId="84" xfId="55" applyNumberFormat="1" applyFont="1" applyFill="1" applyBorder="1" applyAlignment="1" quotePrefix="1">
      <alignment horizontal="center"/>
      <protection/>
    </xf>
    <xf numFmtId="0" fontId="92" fillId="32" borderId="85" xfId="55" applyFont="1" applyFill="1" applyBorder="1">
      <alignment/>
      <protection/>
    </xf>
    <xf numFmtId="217" fontId="96" fillId="32" borderId="80" xfId="55" applyNumberFormat="1" applyFont="1" applyFill="1" applyBorder="1" applyAlignment="1" quotePrefix="1">
      <alignment horizontal="center"/>
      <protection/>
    </xf>
    <xf numFmtId="0" fontId="92" fillId="32" borderId="81" xfId="55" applyFont="1" applyFill="1" applyBorder="1">
      <alignment/>
      <protection/>
    </xf>
    <xf numFmtId="0" fontId="92" fillId="32" borderId="80" xfId="55" applyFont="1" applyFill="1" applyBorder="1">
      <alignment/>
      <protection/>
    </xf>
    <xf numFmtId="0" fontId="95" fillId="32" borderId="80" xfId="55" applyFont="1" applyFill="1" applyBorder="1">
      <alignment/>
      <protection/>
    </xf>
    <xf numFmtId="0" fontId="92" fillId="32" borderId="80" xfId="55" applyFont="1" applyFill="1" applyBorder="1" applyAlignment="1">
      <alignment horizontal="left"/>
      <protection/>
    </xf>
    <xf numFmtId="217" fontId="96" fillId="32" borderId="80" xfId="55" applyNumberFormat="1" applyFont="1" applyFill="1" applyBorder="1" applyAlignment="1">
      <alignment horizontal="center"/>
      <protection/>
    </xf>
    <xf numFmtId="0" fontId="92" fillId="32" borderId="80" xfId="55" applyFont="1" applyFill="1" applyBorder="1" applyAlignment="1">
      <alignment horizontal="left" wrapText="1"/>
      <protection/>
    </xf>
    <xf numFmtId="217" fontId="98" fillId="32" borderId="82" xfId="55" applyNumberFormat="1" applyFont="1" applyFill="1" applyBorder="1" applyAlignment="1">
      <alignment horizontal="center"/>
      <protection/>
    </xf>
    <xf numFmtId="0" fontId="99" fillId="32" borderId="82" xfId="55" applyFont="1" applyFill="1" applyBorder="1">
      <alignment/>
      <protection/>
    </xf>
    <xf numFmtId="217" fontId="55" fillId="32" borderId="32" xfId="55" applyNumberFormat="1" applyFont="1" applyFill="1" applyBorder="1" applyAlignment="1">
      <alignment horizontal="left"/>
      <protection/>
    </xf>
    <xf numFmtId="217" fontId="96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6" fillId="32" borderId="86" xfId="55" applyNumberFormat="1" applyFont="1" applyFill="1" applyBorder="1" applyAlignment="1">
      <alignment horizontal="center"/>
      <protection/>
    </xf>
    <xf numFmtId="0" fontId="24" fillId="32" borderId="86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90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6" fillId="32" borderId="83" xfId="55" applyNumberFormat="1" applyFont="1" applyFill="1" applyBorder="1" applyAlignment="1">
      <alignment horizontal="center"/>
      <protection/>
    </xf>
    <xf numFmtId="0" fontId="24" fillId="32" borderId="83" xfId="55" applyFont="1" applyFill="1" applyBorder="1">
      <alignment/>
      <protection/>
    </xf>
    <xf numFmtId="217" fontId="90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6" fillId="32" borderId="82" xfId="55" applyNumberFormat="1" applyFont="1" applyFill="1" applyBorder="1" applyAlignment="1">
      <alignment horizontal="center"/>
      <protection/>
    </xf>
    <xf numFmtId="0" fontId="107" fillId="32" borderId="82" xfId="55" applyFont="1" applyFill="1" applyBorder="1">
      <alignment/>
      <protection/>
    </xf>
    <xf numFmtId="217" fontId="90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1" fillId="32" borderId="80" xfId="55" applyNumberFormat="1" applyFont="1" applyFill="1" applyBorder="1" applyAlignment="1">
      <alignment horizontal="center"/>
      <protection/>
    </xf>
    <xf numFmtId="217" fontId="90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6" fillId="32" borderId="87" xfId="55" applyNumberFormat="1" applyFont="1" applyFill="1" applyBorder="1" applyAlignment="1" quotePrefix="1">
      <alignment horizontal="center"/>
      <protection/>
    </xf>
    <xf numFmtId="0" fontId="36" fillId="32" borderId="87" xfId="55" applyFont="1" applyFill="1" applyBorder="1" applyAlignment="1">
      <alignment horizontal="left"/>
      <protection/>
    </xf>
    <xf numFmtId="0" fontId="96" fillId="32" borderId="80" xfId="55" applyNumberFormat="1" applyFont="1" applyFill="1" applyBorder="1" applyAlignment="1" quotePrefix="1">
      <alignment horizontal="center"/>
      <protection/>
    </xf>
    <xf numFmtId="0" fontId="36" fillId="32" borderId="80" xfId="55" applyFont="1" applyFill="1" applyBorder="1" applyAlignment="1">
      <alignment horizontal="left"/>
      <protection/>
    </xf>
    <xf numFmtId="0" fontId="108" fillId="32" borderId="80" xfId="55" applyFont="1" applyFill="1" applyBorder="1" applyAlignment="1">
      <alignment horizontal="left"/>
      <protection/>
    </xf>
    <xf numFmtId="0" fontId="36" fillId="32" borderId="80" xfId="55" applyFont="1" applyFill="1" applyBorder="1" applyAlignment="1" quotePrefix="1">
      <alignment horizontal="left"/>
      <protection/>
    </xf>
    <xf numFmtId="0" fontId="96" fillId="32" borderId="83" xfId="55" applyNumberFormat="1" applyFont="1" applyFill="1" applyBorder="1" applyAlignment="1" quotePrefix="1">
      <alignment horizontal="center"/>
      <protection/>
    </xf>
    <xf numFmtId="0" fontId="36" fillId="32" borderId="83" xfId="55" applyFont="1" applyFill="1" applyBorder="1" applyAlignment="1">
      <alignment horizontal="left"/>
      <protection/>
    </xf>
    <xf numFmtId="0" fontId="108" fillId="32" borderId="87" xfId="55" applyFont="1" applyFill="1" applyBorder="1" applyAlignment="1">
      <alignment horizontal="left"/>
      <protection/>
    </xf>
    <xf numFmtId="0" fontId="96" fillId="32" borderId="84" xfId="55" applyNumberFormat="1" applyFont="1" applyFill="1" applyBorder="1" applyAlignment="1" quotePrefix="1">
      <alignment horizontal="center"/>
      <protection/>
    </xf>
    <xf numFmtId="0" fontId="36" fillId="32" borderId="84" xfId="55" applyFont="1" applyFill="1" applyBorder="1" applyAlignment="1">
      <alignment horizontal="left"/>
      <protection/>
    </xf>
    <xf numFmtId="226" fontId="96" fillId="32" borderId="83" xfId="55" applyNumberFormat="1" applyFont="1" applyFill="1" applyBorder="1" applyAlignment="1" quotePrefix="1">
      <alignment horizontal="center"/>
      <protection/>
    </xf>
    <xf numFmtId="0" fontId="36" fillId="32" borderId="83" xfId="55" applyFont="1" applyFill="1" applyBorder="1" applyAlignment="1">
      <alignment horizontal="left"/>
      <protection/>
    </xf>
    <xf numFmtId="0" fontId="108" fillId="32" borderId="83" xfId="55" applyFont="1" applyFill="1" applyBorder="1" applyAlignment="1">
      <alignment horizontal="left"/>
      <protection/>
    </xf>
    <xf numFmtId="0" fontId="151" fillId="46" borderId="46" xfId="57" applyFill="1" applyBorder="1">
      <alignment/>
      <protection/>
    </xf>
    <xf numFmtId="0" fontId="151" fillId="46" borderId="46" xfId="57" applyFill="1" applyBorder="1" applyAlignment="1">
      <alignment/>
      <protection/>
    </xf>
    <xf numFmtId="0" fontId="151" fillId="0" borderId="46" xfId="57" applyFill="1" applyBorder="1">
      <alignment/>
      <protection/>
    </xf>
    <xf numFmtId="0" fontId="50" fillId="32" borderId="0" xfId="55" applyFont="1" applyFill="1" applyBorder="1">
      <alignment/>
      <protection/>
    </xf>
    <xf numFmtId="0" fontId="49" fillId="32" borderId="0" xfId="55" applyFont="1" applyFill="1" applyBorder="1">
      <alignment/>
      <protection/>
    </xf>
    <xf numFmtId="0" fontId="50" fillId="32" borderId="0" xfId="55" applyNumberFormat="1" applyFont="1" applyFill="1" applyBorder="1" applyProtection="1">
      <alignment/>
      <protection locked="0"/>
    </xf>
    <xf numFmtId="49" fontId="50" fillId="32" borderId="0" xfId="55" applyNumberFormat="1" applyFont="1" applyFill="1" applyBorder="1" applyProtection="1">
      <alignment/>
      <protection locked="0"/>
    </xf>
    <xf numFmtId="0" fontId="151" fillId="32" borderId="0" xfId="57" applyFill="1">
      <alignment/>
      <protection/>
    </xf>
    <xf numFmtId="0" fontId="151" fillId="32" borderId="0" xfId="57" applyFill="1" applyAlignment="1">
      <alignment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5" fillId="32" borderId="0" xfId="62" applyFont="1" applyFill="1" applyBorder="1">
      <alignment/>
      <protection/>
    </xf>
    <xf numFmtId="0" fontId="25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5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5" fillId="32" borderId="0" xfId="58" applyFont="1" applyFill="1" applyBorder="1" applyAlignment="1">
      <alignment horizontal="left"/>
      <protection/>
    </xf>
    <xf numFmtId="0" fontId="25" fillId="32" borderId="0" xfId="62" applyFont="1" applyFill="1" applyBorder="1" applyAlignment="1" quotePrefix="1">
      <alignment horizontal="left"/>
      <protection/>
    </xf>
    <xf numFmtId="0" fontId="89" fillId="32" borderId="0" xfId="58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224" fontId="89" fillId="32" borderId="0" xfId="62" applyNumberFormat="1" applyFont="1" applyFill="1" applyBorder="1" applyAlignment="1" quotePrefix="1">
      <alignment horizontal="right"/>
      <protection/>
    </xf>
    <xf numFmtId="0" fontId="25" fillId="32" borderId="0" xfId="62" applyFont="1" applyFill="1" applyBorder="1">
      <alignment/>
      <protection/>
    </xf>
    <xf numFmtId="224" fontId="88" fillId="32" borderId="0" xfId="62" applyNumberFormat="1" applyFont="1" applyFill="1" applyBorder="1" applyAlignment="1">
      <alignment horizontal="right"/>
      <protection/>
    </xf>
    <xf numFmtId="0" fontId="25" fillId="32" borderId="0" xfId="62" applyFont="1" applyFill="1" applyBorder="1" applyAlignment="1">
      <alignment horizontal="left"/>
      <protection/>
    </xf>
    <xf numFmtId="0" fontId="87" fillId="32" borderId="0" xfId="55" applyFont="1" applyFill="1" applyAlignment="1">
      <alignment horizontal="center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7" fillId="34" borderId="10" xfId="55" applyNumberFormat="1" applyFont="1" applyFill="1" applyBorder="1" applyAlignment="1">
      <alignment vertical="center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23" fillId="0" borderId="18" xfId="55" applyFont="1" applyBorder="1" applyAlignment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8" fillId="33" borderId="10" xfId="0" applyNumberFormat="1" applyFont="1" applyFill="1" applyBorder="1" applyAlignment="1" applyProtection="1">
      <alignment horizontal="right" vertical="center" wrapText="1"/>
      <protection/>
    </xf>
    <xf numFmtId="0" fontId="18" fillId="33" borderId="10" xfId="0" applyFont="1" applyFill="1" applyBorder="1" applyAlignment="1" applyProtection="1">
      <alignment horizontal="right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51" fillId="32" borderId="46" xfId="57" applyNumberFormat="1" applyFill="1" applyBorder="1" applyAlignment="1">
      <alignment horizontal="left"/>
      <protection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0" fontId="156" fillId="0" borderId="0" xfId="0" applyFont="1" applyAlignment="1">
      <alignment vertical="center"/>
    </xf>
    <xf numFmtId="49" fontId="50" fillId="32" borderId="0" xfId="55" applyNumberFormat="1" applyFont="1" applyFill="1" applyBorder="1" applyProtection="1" quotePrefix="1">
      <alignment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1" fillId="33" borderId="46" xfId="58" applyFont="1" applyFill="1" applyBorder="1" applyAlignment="1" quotePrefix="1">
      <alignment horizontal="left" vertical="center" wrapText="1"/>
      <protection/>
    </xf>
    <xf numFmtId="0" fontId="81" fillId="33" borderId="68" xfId="56" applyFont="1" applyFill="1" applyBorder="1" applyAlignment="1">
      <alignment horizontal="left" vertical="center" wrapText="1"/>
      <protection/>
    </xf>
    <xf numFmtId="1" fontId="59" fillId="0" borderId="27" xfId="56" applyNumberFormat="1" applyFont="1" applyBorder="1" applyAlignment="1">
      <alignment horizontal="left" vertical="center" wrapText="1"/>
      <protection/>
    </xf>
    <xf numFmtId="1" fontId="59" fillId="0" borderId="11" xfId="56" applyNumberFormat="1" applyFont="1" applyBorder="1" applyAlignment="1">
      <alignment horizontal="left" vertical="center" wrapText="1"/>
      <protection/>
    </xf>
    <xf numFmtId="0" fontId="62" fillId="0" borderId="0" xfId="56" applyFont="1" applyAlignment="1">
      <alignment horizontal="left" vertical="center" wrapText="1"/>
      <protection/>
    </xf>
    <xf numFmtId="0" fontId="39" fillId="0" borderId="0" xfId="56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0" fontId="64" fillId="0" borderId="0" xfId="56" applyFont="1" applyAlignment="1">
      <alignment vertical="center" wrapText="1"/>
      <protection/>
    </xf>
    <xf numFmtId="0" fontId="84" fillId="33" borderId="88" xfId="58" applyFont="1" applyFill="1" applyBorder="1" applyAlignment="1" applyProtection="1">
      <alignment horizontal="left" vertical="center" wrapText="1"/>
      <protection/>
    </xf>
    <xf numFmtId="0" fontId="86" fillId="33" borderId="63" xfId="56" applyFont="1" applyFill="1" applyBorder="1" applyAlignment="1" applyProtection="1">
      <alignment horizontal="left" vertical="center" wrapText="1"/>
      <protection/>
    </xf>
    <xf numFmtId="0" fontId="84" fillId="33" borderId="89" xfId="58" applyFont="1" applyFill="1" applyBorder="1" applyAlignment="1" applyProtection="1">
      <alignment horizontal="left" vertical="center"/>
      <protection/>
    </xf>
    <xf numFmtId="0" fontId="84" fillId="33" borderId="90" xfId="58" applyFont="1" applyFill="1" applyBorder="1" applyAlignment="1" applyProtection="1" quotePrefix="1">
      <alignment horizontal="left" vertical="center"/>
      <protection/>
    </xf>
    <xf numFmtId="0" fontId="84" fillId="33" borderId="88" xfId="56" applyFont="1" applyFill="1" applyBorder="1" applyAlignment="1" applyProtection="1">
      <alignment horizontal="left" vertical="center"/>
      <protection/>
    </xf>
    <xf numFmtId="0" fontId="84" fillId="33" borderId="63" xfId="56" applyFont="1" applyFill="1" applyBorder="1" applyAlignment="1" applyProtection="1">
      <alignment horizontal="left" vertical="center"/>
      <protection/>
    </xf>
    <xf numFmtId="0" fontId="84" fillId="33" borderId="0" xfId="58" applyFont="1" applyFill="1" applyBorder="1" applyAlignment="1" applyProtection="1">
      <alignment horizontal="left" vertical="center" wrapText="1"/>
      <protection/>
    </xf>
    <xf numFmtId="0" fontId="84" fillId="33" borderId="88" xfId="56" applyFont="1" applyFill="1" applyBorder="1" applyAlignment="1" applyProtection="1">
      <alignment vertical="center" wrapText="1"/>
      <protection/>
    </xf>
    <xf numFmtId="0" fontId="86" fillId="33" borderId="63" xfId="56" applyFont="1" applyFill="1" applyBorder="1" applyAlignment="1" applyProtection="1">
      <alignment vertical="center" wrapText="1"/>
      <protection/>
    </xf>
    <xf numFmtId="0" fontId="84" fillId="33" borderId="88" xfId="56" applyFont="1" applyFill="1" applyBorder="1" applyAlignment="1" applyProtection="1">
      <alignment horizontal="left" wrapText="1"/>
      <protection/>
    </xf>
    <xf numFmtId="0" fontId="84" fillId="33" borderId="63" xfId="56" applyFont="1" applyFill="1" applyBorder="1" applyAlignment="1" applyProtection="1">
      <alignment horizontal="left" wrapText="1"/>
      <protection/>
    </xf>
    <xf numFmtId="0" fontId="84" fillId="33" borderId="91" xfId="56" applyFont="1" applyFill="1" applyBorder="1" applyAlignment="1" applyProtection="1">
      <alignment vertical="center" wrapText="1"/>
      <protection/>
    </xf>
    <xf numFmtId="0" fontId="86" fillId="33" borderId="92" xfId="56" applyFont="1" applyFill="1" applyBorder="1" applyAlignment="1" applyProtection="1">
      <alignment vertical="center" wrapText="1"/>
      <protection/>
    </xf>
    <xf numFmtId="0" fontId="71" fillId="33" borderId="46" xfId="58" applyFont="1" applyFill="1" applyBorder="1" applyAlignment="1">
      <alignment horizontal="left" vertical="center"/>
      <protection/>
    </xf>
    <xf numFmtId="0" fontId="71" fillId="33" borderId="68" xfId="58" applyFont="1" applyFill="1" applyBorder="1" applyAlignment="1">
      <alignment horizontal="left" vertical="center"/>
      <protection/>
    </xf>
    <xf numFmtId="0" fontId="71" fillId="33" borderId="46" xfId="58" applyFont="1" applyFill="1" applyBorder="1" applyAlignment="1">
      <alignment vertical="center" wrapText="1"/>
      <protection/>
    </xf>
    <xf numFmtId="0" fontId="81" fillId="33" borderId="68" xfId="56" applyFont="1" applyFill="1" applyBorder="1" applyAlignment="1">
      <alignment vertical="center" wrapText="1"/>
      <protection/>
    </xf>
    <xf numFmtId="0" fontId="71" fillId="33" borderId="46" xfId="58" applyFont="1" applyFill="1" applyBorder="1" applyAlignment="1">
      <alignment horizontal="left" vertical="center" wrapText="1"/>
      <protection/>
    </xf>
    <xf numFmtId="0" fontId="71" fillId="33" borderId="68" xfId="58" applyFont="1" applyFill="1" applyBorder="1" applyAlignment="1">
      <alignment horizontal="left" vertical="center" wrapText="1"/>
      <protection/>
    </xf>
    <xf numFmtId="0" fontId="71" fillId="33" borderId="74" xfId="58" applyFont="1" applyFill="1" applyBorder="1" applyAlignment="1">
      <alignment horizontal="left" vertical="center" wrapText="1"/>
      <protection/>
    </xf>
    <xf numFmtId="0" fontId="81" fillId="33" borderId="93" xfId="56" applyFont="1" applyFill="1" applyBorder="1" applyAlignment="1">
      <alignment horizontal="left" vertical="center" wrapText="1"/>
      <protection/>
    </xf>
    <xf numFmtId="0" fontId="71" fillId="33" borderId="46" xfId="56" applyFont="1" applyFill="1" applyBorder="1" applyAlignment="1">
      <alignment horizontal="left" vertical="center"/>
      <protection/>
    </xf>
    <xf numFmtId="0" fontId="71" fillId="33" borderId="68" xfId="56" applyFont="1" applyFill="1" applyBorder="1" applyAlignment="1">
      <alignment horizontal="left" vertical="center"/>
      <protection/>
    </xf>
    <xf numFmtId="0" fontId="71" fillId="33" borderId="68" xfId="58" applyFont="1" applyFill="1" applyBorder="1" applyAlignment="1">
      <alignment vertical="center" wrapText="1"/>
      <protection/>
    </xf>
    <xf numFmtId="0" fontId="71" fillId="33" borderId="46" xfId="58" applyFont="1" applyFill="1" applyBorder="1" applyAlignment="1" quotePrefix="1">
      <alignment horizontal="left" vertical="center"/>
      <protection/>
    </xf>
    <xf numFmtId="0" fontId="71" fillId="33" borderId="68" xfId="58" applyFont="1" applyFill="1" applyBorder="1" applyAlignment="1" quotePrefix="1">
      <alignment horizontal="left" vertical="center"/>
      <protection/>
    </xf>
    <xf numFmtId="0" fontId="71" fillId="33" borderId="46" xfId="56" applyFont="1" applyFill="1" applyBorder="1" applyAlignment="1">
      <alignment vertical="center" wrapText="1"/>
      <protection/>
    </xf>
    <xf numFmtId="0" fontId="71" fillId="33" borderId="46" xfId="56" applyFont="1" applyFill="1" applyBorder="1" applyAlignment="1">
      <alignment horizontal="left" wrapText="1"/>
      <protection/>
    </xf>
    <xf numFmtId="0" fontId="71" fillId="33" borderId="68" xfId="56" applyFont="1" applyFill="1" applyBorder="1" applyAlignment="1">
      <alignment horizontal="left" wrapText="1"/>
      <protection/>
    </xf>
    <xf numFmtId="0" fontId="57" fillId="0" borderId="27" xfId="58" applyFont="1" applyFill="1" applyBorder="1" applyAlignment="1">
      <alignment horizontal="center" vertical="center" wrapText="1"/>
      <protection/>
    </xf>
    <xf numFmtId="0" fontId="57" fillId="0" borderId="11" xfId="58" applyFont="1" applyFill="1" applyBorder="1" applyAlignment="1">
      <alignment horizontal="center" vertical="center" wrapText="1"/>
      <protection/>
    </xf>
    <xf numFmtId="0" fontId="71" fillId="33" borderId="58" xfId="56" applyFont="1" applyFill="1" applyBorder="1" applyAlignment="1">
      <alignment vertical="center" wrapText="1"/>
      <protection/>
    </xf>
    <xf numFmtId="0" fontId="81" fillId="33" borderId="67" xfId="56" applyFont="1" applyFill="1" applyBorder="1" applyAlignment="1">
      <alignment vertical="center" wrapText="1"/>
      <protection/>
    </xf>
    <xf numFmtId="0" fontId="71" fillId="33" borderId="58" xfId="58" applyFont="1" applyFill="1" applyBorder="1" applyAlignment="1">
      <alignment vertical="center" wrapText="1"/>
      <protection/>
    </xf>
    <xf numFmtId="0" fontId="71" fillId="33" borderId="28" xfId="58" applyFont="1" applyFill="1" applyBorder="1" applyAlignment="1">
      <alignment vertical="center" wrapText="1"/>
      <protection/>
    </xf>
    <xf numFmtId="0" fontId="71" fillId="33" borderId="58" xfId="58" applyFont="1" applyFill="1" applyBorder="1" applyAlignment="1" quotePrefix="1">
      <alignment horizontal="left" vertical="center" wrapText="1"/>
      <protection/>
    </xf>
    <xf numFmtId="0" fontId="81" fillId="33" borderId="67" xfId="56" applyFont="1" applyFill="1" applyBorder="1" applyAlignment="1">
      <alignment horizontal="left" vertical="center" wrapText="1"/>
      <protection/>
    </xf>
    <xf numFmtId="0" fontId="83" fillId="0" borderId="27" xfId="58" applyFont="1" applyFill="1" applyBorder="1" applyAlignment="1">
      <alignment horizontal="center" vertical="center" wrapText="1"/>
      <protection/>
    </xf>
    <xf numFmtId="0" fontId="83" fillId="0" borderId="30" xfId="58" applyFont="1" applyFill="1" applyBorder="1" applyAlignment="1">
      <alignment horizontal="center" vertical="center" wrapText="1"/>
      <protection/>
    </xf>
    <xf numFmtId="0" fontId="71" fillId="33" borderId="68" xfId="58" applyFont="1" applyFill="1" applyBorder="1" applyAlignment="1" quotePrefix="1">
      <alignment horizontal="left" vertical="center" wrapText="1"/>
      <protection/>
    </xf>
    <xf numFmtId="0" fontId="71" fillId="33" borderId="74" xfId="58" applyFont="1" applyFill="1" applyBorder="1" applyAlignment="1" quotePrefix="1">
      <alignment horizontal="left" vertical="center" wrapText="1"/>
      <protection/>
    </xf>
    <xf numFmtId="0" fontId="71" fillId="33" borderId="74" xfId="58" applyFont="1" applyFill="1" applyBorder="1" applyAlignment="1" quotePrefix="1">
      <alignment horizontal="left" wrapText="1"/>
      <protection/>
    </xf>
    <xf numFmtId="0" fontId="81" fillId="33" borderId="93" xfId="56" applyFont="1" applyFill="1" applyBorder="1" applyAlignment="1">
      <alignment horizontal="left" wrapText="1"/>
      <protection/>
    </xf>
    <xf numFmtId="0" fontId="71" fillId="33" borderId="46" xfId="58" applyFont="1" applyFill="1" applyBorder="1" applyAlignment="1">
      <alignment horizontal="left" wrapText="1"/>
      <protection/>
    </xf>
    <xf numFmtId="0" fontId="71" fillId="33" borderId="68" xfId="58" applyFont="1" applyFill="1" applyBorder="1" applyAlignment="1">
      <alignment horizontal="left" wrapText="1"/>
      <protection/>
    </xf>
    <xf numFmtId="0" fontId="71" fillId="33" borderId="74" xfId="58" applyFont="1" applyFill="1" applyBorder="1" applyAlignment="1">
      <alignment vertical="center" wrapText="1"/>
      <protection/>
    </xf>
    <xf numFmtId="0" fontId="81" fillId="33" borderId="93" xfId="56" applyFont="1" applyFill="1" applyBorder="1" applyAlignment="1">
      <alignment vertical="center" wrapText="1"/>
      <protection/>
    </xf>
    <xf numFmtId="0" fontId="59" fillId="0" borderId="15" xfId="56" applyFont="1" applyBorder="1" applyAlignment="1">
      <alignment horizontal="center" vertical="center"/>
      <protection/>
    </xf>
    <xf numFmtId="0" fontId="59" fillId="0" borderId="16" xfId="56" applyFont="1" applyBorder="1" applyAlignment="1">
      <alignment horizontal="center" vertical="center"/>
      <protection/>
    </xf>
    <xf numFmtId="0" fontId="59" fillId="0" borderId="17" xfId="56" applyFont="1" applyBorder="1" applyAlignment="1" quotePrefix="1">
      <alignment horizontal="center" vertical="center" wrapText="1"/>
      <protection/>
    </xf>
    <xf numFmtId="0" fontId="59" fillId="0" borderId="23" xfId="56" applyFont="1" applyBorder="1" applyAlignment="1" quotePrefix="1">
      <alignment horizontal="center" vertical="center" wrapText="1"/>
      <protection/>
    </xf>
    <xf numFmtId="0" fontId="67" fillId="0" borderId="27" xfId="58" applyFont="1" applyFill="1" applyBorder="1" applyAlignment="1">
      <alignment horizontal="center" vertical="center" wrapText="1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71" fillId="33" borderId="46" xfId="56" applyFont="1" applyFill="1" applyBorder="1" applyAlignment="1">
      <alignment horizontal="left"/>
      <protection/>
    </xf>
    <xf numFmtId="0" fontId="71" fillId="33" borderId="68" xfId="56" applyFont="1" applyFill="1" applyBorder="1" applyAlignment="1">
      <alignment horizontal="left"/>
      <protection/>
    </xf>
    <xf numFmtId="0" fontId="59" fillId="0" borderId="22" xfId="56" applyFont="1" applyBorder="1" applyAlignment="1">
      <alignment horizontal="center" vertical="center"/>
      <protection/>
    </xf>
    <xf numFmtId="0" fontId="59" fillId="0" borderId="29" xfId="56" applyFont="1" applyBorder="1" applyAlignment="1">
      <alignment horizontal="center" vertical="center"/>
      <protection/>
    </xf>
    <xf numFmtId="0" fontId="71" fillId="33" borderId="46" xfId="56" applyFont="1" applyFill="1" applyBorder="1" applyAlignment="1">
      <alignment wrapText="1"/>
      <protection/>
    </xf>
    <xf numFmtId="0" fontId="81" fillId="33" borderId="68" xfId="56" applyFont="1" applyFill="1" applyBorder="1" applyAlignment="1">
      <alignment wrapText="1"/>
      <protection/>
    </xf>
    <xf numFmtId="0" fontId="71" fillId="33" borderId="40" xfId="56" applyFont="1" applyFill="1" applyBorder="1" applyAlignment="1">
      <alignment horizontal="left" vertical="center"/>
      <protection/>
    </xf>
    <xf numFmtId="0" fontId="71" fillId="33" borderId="61" xfId="56" applyFont="1" applyFill="1" applyBorder="1" applyAlignment="1">
      <alignment horizontal="left" vertical="center"/>
      <protection/>
    </xf>
    <xf numFmtId="0" fontId="68" fillId="0" borderId="11" xfId="60" applyFont="1" applyFill="1" applyBorder="1" applyAlignment="1">
      <alignment horizontal="center" vertical="center" wrapText="1"/>
      <protection/>
    </xf>
    <xf numFmtId="3" fontId="65" fillId="47" borderId="14" xfId="56" applyNumberFormat="1" applyFont="1" applyFill="1" applyBorder="1" applyAlignment="1">
      <alignment horizontal="center" vertical="center" wrapText="1"/>
      <protection/>
    </xf>
    <xf numFmtId="3" fontId="65" fillId="47" borderId="18" xfId="56" applyNumberFormat="1" applyFont="1" applyFill="1" applyBorder="1" applyAlignment="1">
      <alignment horizontal="center" vertical="center" wrapText="1"/>
      <protection/>
    </xf>
    <xf numFmtId="3" fontId="65" fillId="47" borderId="21" xfId="56" applyNumberFormat="1" applyFont="1" applyFill="1" applyBorder="1" applyAlignment="1">
      <alignment horizontal="center" vertical="center" wrapText="1"/>
      <protection/>
    </xf>
    <xf numFmtId="0" fontId="68" fillId="0" borderId="17" xfId="58" applyFont="1" applyFill="1" applyBorder="1" applyAlignment="1">
      <alignment horizontal="center" vertical="center" wrapText="1"/>
      <protection/>
    </xf>
    <xf numFmtId="0" fontId="68" fillId="0" borderId="23" xfId="58" applyFont="1" applyFill="1" applyBorder="1" applyAlignment="1">
      <alignment horizontal="center" vertical="center" wrapText="1"/>
      <protection/>
    </xf>
    <xf numFmtId="0" fontId="69" fillId="0" borderId="22" xfId="56" applyFont="1" applyBorder="1" applyAlignment="1">
      <alignment horizontal="left" vertical="center" wrapText="1"/>
      <protection/>
    </xf>
    <xf numFmtId="0" fontId="69" fillId="0" borderId="29" xfId="56" applyFont="1" applyBorder="1" applyAlignment="1">
      <alignment horizontal="left" vertical="center" wrapText="1"/>
      <protection/>
    </xf>
    <xf numFmtId="0" fontId="59" fillId="0" borderId="15" xfId="56" applyFont="1" applyBorder="1" applyAlignment="1">
      <alignment horizontal="center" vertical="center" wrapText="1"/>
      <protection/>
    </xf>
    <xf numFmtId="0" fontId="59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1" fillId="33" borderId="94" xfId="58" applyFont="1" applyFill="1" applyBorder="1" applyAlignment="1" quotePrefix="1">
      <alignment horizontal="left" vertical="center"/>
      <protection/>
    </xf>
    <xf numFmtId="0" fontId="71" fillId="33" borderId="90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3" fillId="33" borderId="0" xfId="56" applyFont="1" applyFill="1" applyAlignment="1" applyProtection="1">
      <alignment vertical="center" wrapText="1"/>
      <protection locked="0"/>
    </xf>
    <xf numFmtId="0" fontId="64" fillId="0" borderId="0" xfId="56" applyFont="1" applyAlignment="1" applyProtection="1">
      <alignment vertical="center" wrapText="1"/>
      <protection locked="0"/>
    </xf>
    <xf numFmtId="0" fontId="71" fillId="33" borderId="58" xfId="58" applyFont="1" applyFill="1" applyBorder="1" applyAlignment="1" quotePrefix="1">
      <alignment horizontal="left" vertical="center"/>
      <protection/>
    </xf>
    <xf numFmtId="0" fontId="71" fillId="33" borderId="67" xfId="58" applyFont="1" applyFill="1" applyBorder="1" applyAlignment="1" quotePrefix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/>
      <protection/>
    </xf>
    <xf numFmtId="0" fontId="18" fillId="0" borderId="0" xfId="55" applyFont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wrapText="1"/>
      <protection/>
    </xf>
    <xf numFmtId="0" fontId="26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6" fillId="0" borderId="0" xfId="55" applyFont="1" applyBorder="1" applyAlignment="1">
      <alignment vertical="center" wrapText="1"/>
      <protection/>
    </xf>
    <xf numFmtId="0" fontId="26" fillId="0" borderId="23" xfId="55" applyFont="1" applyBorder="1" applyAlignment="1">
      <alignment vertical="center" wrapText="1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5" fillId="0" borderId="18" xfId="55" applyFont="1" applyFill="1" applyBorder="1" applyAlignment="1" applyProtection="1">
      <alignment horizontal="center" vertical="center" wrapText="1"/>
      <protection/>
    </xf>
    <xf numFmtId="0" fontId="19" fillId="0" borderId="95" xfId="58" applyFont="1" applyFill="1" applyBorder="1" applyAlignment="1">
      <alignment vertical="center" wrapText="1"/>
      <protection/>
    </xf>
    <xf numFmtId="0" fontId="26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7" fillId="0" borderId="0" xfId="55" applyFont="1" applyAlignment="1">
      <alignment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55" xfId="58" applyFont="1" applyFill="1" applyBorder="1" applyAlignment="1">
      <alignment vertical="center" wrapText="1"/>
      <protection/>
    </xf>
    <xf numFmtId="0" fontId="26" fillId="0" borderId="55" xfId="55" applyFont="1" applyBorder="1" applyAlignment="1">
      <alignment vertical="center" wrapText="1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9" fillId="0" borderId="24" xfId="58" applyFont="1" applyFill="1" applyBorder="1" applyAlignment="1">
      <alignment vertical="center" wrapText="1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26" fillId="0" borderId="55" xfId="55" applyFont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26" fillId="0" borderId="38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6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vertical="center"/>
      <protection/>
    </xf>
    <xf numFmtId="0" fontId="26" fillId="0" borderId="24" xfId="55" applyFont="1" applyBorder="1" applyAlignment="1">
      <alignment vertical="center" wrapText="1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6" fillId="0" borderId="0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6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6" fillId="0" borderId="24" xfId="55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6" fillId="0" borderId="95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45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44" fillId="38" borderId="14" xfId="55" applyFont="1" applyFill="1" applyBorder="1" applyAlignment="1">
      <alignment horizontal="center" vertical="center"/>
      <protection/>
    </xf>
    <xf numFmtId="0" fontId="44" fillId="38" borderId="21" xfId="55" applyFont="1" applyFill="1" applyBorder="1" applyAlignment="1">
      <alignment horizontal="center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71" zoomScaleNormal="71" zoomScalePageLayoutView="0" workbookViewId="0" topLeftCell="A33">
      <selection activeCell="F13" sqref="F13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3" t="str">
        <f>OTCHET!B12</f>
        <v>Министерство на околната среда и водите</v>
      </c>
      <c r="C3" s="1064"/>
      <c r="D3" s="1064"/>
    </row>
    <row r="4" spans="2:5" ht="15.75">
      <c r="B4" s="9" t="s">
        <v>1930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976</v>
      </c>
      <c r="C6" s="6"/>
      <c r="D6" s="6"/>
    </row>
    <row r="7" spans="2:4" ht="29.25" customHeight="1">
      <c r="B7" s="6" t="s">
        <v>975</v>
      </c>
      <c r="C7" s="6"/>
      <c r="D7" s="6"/>
    </row>
    <row r="8" spans="2:14" ht="30.75" customHeight="1" thickBot="1">
      <c r="B8" s="16" t="s">
        <v>438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971</v>
      </c>
      <c r="G10" s="13" t="s">
        <v>985</v>
      </c>
      <c r="H10" s="13" t="s">
        <v>986</v>
      </c>
    </row>
    <row r="11" spans="2:21" ht="23.25" customHeight="1" thickBot="1">
      <c r="B11" s="8" t="s">
        <v>1931</v>
      </c>
      <c r="C11" s="8"/>
      <c r="D11" s="8"/>
      <c r="E11" s="273" t="str">
        <f>OTCHET!F12</f>
        <v>1900</v>
      </c>
      <c r="F11" s="19" t="s">
        <v>980</v>
      </c>
      <c r="G11" s="272">
        <f>OTCHET!E9</f>
        <v>41640</v>
      </c>
      <c r="H11" s="272">
        <v>41759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1129</v>
      </c>
      <c r="C12" s="274" t="s">
        <v>961</v>
      </c>
      <c r="D12" s="173"/>
      <c r="E12" s="585" t="str">
        <f>OTCHET!E17</f>
        <v>98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978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963</v>
      </c>
      <c r="C16" s="111" t="s">
        <v>1045</v>
      </c>
      <c r="D16" s="111"/>
      <c r="E16" s="1057" t="s">
        <v>972</v>
      </c>
      <c r="F16" s="1058"/>
      <c r="G16" s="1061" t="s">
        <v>29</v>
      </c>
      <c r="H16" s="1062"/>
      <c r="I16" s="1059" t="s">
        <v>1048</v>
      </c>
      <c r="J16" s="1060"/>
      <c r="K16" s="33" t="s">
        <v>974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962</v>
      </c>
      <c r="C17" s="32"/>
      <c r="D17" s="32"/>
      <c r="E17" s="35" t="s">
        <v>977</v>
      </c>
      <c r="F17" s="36" t="s">
        <v>968</v>
      </c>
      <c r="G17" s="121"/>
      <c r="H17" s="122"/>
      <c r="I17" s="35" t="s">
        <v>977</v>
      </c>
      <c r="J17" s="35" t="s">
        <v>968</v>
      </c>
      <c r="K17" s="35" t="s">
        <v>968</v>
      </c>
      <c r="L17" s="35" t="s">
        <v>968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965</v>
      </c>
      <c r="C18" s="32"/>
      <c r="D18" s="32"/>
      <c r="E18" s="35" t="s">
        <v>964</v>
      </c>
      <c r="F18" s="36"/>
      <c r="G18" s="36" t="s">
        <v>30</v>
      </c>
      <c r="H18" s="35" t="s">
        <v>31</v>
      </c>
      <c r="I18" s="35" t="s">
        <v>964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967</v>
      </c>
      <c r="F20" s="42" t="s">
        <v>967</v>
      </c>
      <c r="G20" s="42" t="s">
        <v>966</v>
      </c>
      <c r="H20" s="41" t="s">
        <v>966</v>
      </c>
      <c r="I20" s="41" t="s">
        <v>973</v>
      </c>
      <c r="J20" s="41" t="s">
        <v>973</v>
      </c>
      <c r="K20" s="41" t="s">
        <v>979</v>
      </c>
      <c r="L20" s="41" t="s">
        <v>987</v>
      </c>
      <c r="M20" s="41" t="s">
        <v>987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1016</v>
      </c>
      <c r="C22" s="126" t="s">
        <v>439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1015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1017</v>
      </c>
      <c r="C25" s="130" t="s">
        <v>993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1018</v>
      </c>
      <c r="C26" s="131" t="s">
        <v>994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960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1019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1020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995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1122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1049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996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1577</v>
      </c>
      <c r="C37" s="914" t="s">
        <v>440</v>
      </c>
      <c r="D37" s="54"/>
      <c r="E37" s="267">
        <f>OTCHET!E136+OTCHET!E145+OTCHET!E154</f>
        <v>0</v>
      </c>
      <c r="F37" s="157">
        <f t="shared" si="1"/>
        <v>0</v>
      </c>
      <c r="G37" s="267">
        <f>OTCHET!F136+OTCHET!F145+OTCHET!F154</f>
        <v>0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1026</v>
      </c>
      <c r="C38" s="140" t="s">
        <v>1000</v>
      </c>
      <c r="D38" s="48"/>
      <c r="E38" s="162">
        <f>SUM(E39:E53)-E44-E46-E51-E52</f>
        <v>0</v>
      </c>
      <c r="F38" s="162">
        <f>+G38+H38</f>
        <v>19918233</v>
      </c>
      <c r="G38" s="162">
        <f>SUM(G39:G53)-G44-G46-G51-G52</f>
        <v>19918233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1040</v>
      </c>
      <c r="C39" s="131" t="s">
        <v>997</v>
      </c>
      <c r="D39" s="59"/>
      <c r="E39" s="160">
        <f>OTCHET!E181</f>
        <v>0</v>
      </c>
      <c r="F39" s="158">
        <f aca="true" t="shared" si="2" ref="F39:F54">+G39+H39</f>
        <v>1228959</v>
      </c>
      <c r="G39" s="160">
        <f>OTCHET!F181</f>
        <v>1228959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1027</v>
      </c>
      <c r="C40" s="129" t="s">
        <v>998</v>
      </c>
      <c r="D40" s="55"/>
      <c r="E40" s="161">
        <f>OTCHET!E184</f>
        <v>0</v>
      </c>
      <c r="F40" s="161">
        <f t="shared" si="2"/>
        <v>158962</v>
      </c>
      <c r="G40" s="161">
        <f>OTCHET!F184</f>
        <v>158962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1050</v>
      </c>
      <c r="D41" s="55"/>
      <c r="E41" s="161">
        <f>+OTCHET!E190+OTCHET!E196</f>
        <v>0</v>
      </c>
      <c r="F41" s="161">
        <f t="shared" si="2"/>
        <v>258927</v>
      </c>
      <c r="G41" s="161">
        <f>+OTCHET!F190+OTCHET!F196</f>
        <v>258927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1028</v>
      </c>
      <c r="C42" s="129" t="s">
        <v>1236</v>
      </c>
      <c r="D42" s="55"/>
      <c r="E42" s="161">
        <f>+OTCHET!E197+OTCHET!E215+OTCHET!E262+OTCHET!E288</f>
        <v>0</v>
      </c>
      <c r="F42" s="161">
        <f t="shared" si="2"/>
        <v>3894658</v>
      </c>
      <c r="G42" s="161">
        <f>+OTCHET!F197+OTCHET!F215+OTCHET!F262</f>
        <v>3894658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1029</v>
      </c>
      <c r="C43" s="129" t="s">
        <v>999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1053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1030</v>
      </c>
      <c r="C45" s="129" t="s">
        <v>1123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1237</v>
      </c>
      <c r="C46" s="129" t="s">
        <v>1243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1238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1239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14376727</v>
      </c>
      <c r="G48" s="161">
        <f>OTCHET!F266+OTCHET!F267+OTCHET!F275+OTCHET!F278</f>
        <v>14376727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1240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1241</v>
      </c>
      <c r="C50" s="155" t="s">
        <v>1118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1052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1242</v>
      </c>
      <c r="C53" s="144" t="s">
        <v>1051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441</v>
      </c>
      <c r="C54" s="146" t="s">
        <v>204</v>
      </c>
      <c r="D54" s="61"/>
      <c r="E54" s="157">
        <f>+E55+E56+E60</f>
        <v>0</v>
      </c>
      <c r="F54" s="164">
        <f t="shared" si="2"/>
        <v>22749159</v>
      </c>
      <c r="G54" s="157">
        <f>+G55+G56+G60</f>
        <v>22749159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442</v>
      </c>
      <c r="C55" s="129" t="s">
        <v>1121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1031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22749159</v>
      </c>
      <c r="G56" s="166">
        <f>+OTCHET!F370+OTCHET!F378+OTCHET!F383+OTCHET!F386+OTCHET!F389+OTCHET!F392+OTCHET!F393+OTCHET!F396+OTCHET!F409+OTCHET!F410+OTCHET!F411+OTCHET!F412+OTCHET!F413</f>
        <v>22749159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1124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1520</v>
      </c>
      <c r="C60" s="148" t="s">
        <v>1001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2830926</v>
      </c>
      <c r="G62" s="157">
        <f>+G22-G38+G54-G61</f>
        <v>2830926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1032</v>
      </c>
      <c r="D64" s="61"/>
      <c r="E64" s="167">
        <f>SUM(+E66+E74+E75+E82+E83+E84+E87+E88+E89+E90+E91+E92+E93)</f>
        <v>0</v>
      </c>
      <c r="F64" s="162">
        <f>+G64+H64</f>
        <v>-2830926</v>
      </c>
      <c r="G64" s="167">
        <f aca="true" t="shared" si="5" ref="G64:L64">SUM(+G66+G74+G75+G82+G83+G84+G87+G88+G89+G90+G91+G92+G93)</f>
        <v>-2830926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1033</v>
      </c>
      <c r="C66" s="129" t="s">
        <v>1054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1034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1035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1036</v>
      </c>
      <c r="C69" s="129" t="s">
        <v>1002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1037</v>
      </c>
      <c r="C70" s="129" t="s">
        <v>1003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1038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1041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1039</v>
      </c>
      <c r="C74" s="148" t="s">
        <v>1004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1042</v>
      </c>
      <c r="C75" s="129" t="s">
        <v>1055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1043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1044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1014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1120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1119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1005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1013</v>
      </c>
      <c r="C83" s="129" t="s">
        <v>1006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1012</v>
      </c>
      <c r="C84" s="129" t="s">
        <v>1581</v>
      </c>
      <c r="D84" s="55"/>
      <c r="E84" s="166">
        <f>+E85+E86</f>
        <v>0</v>
      </c>
      <c r="F84" s="161">
        <f t="shared" si="7"/>
        <v>-2845225</v>
      </c>
      <c r="G84" s="166">
        <f aca="true" t="shared" si="9" ref="G84:M84">+G85+G86</f>
        <v>-2845225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1011</v>
      </c>
      <c r="C85" s="129" t="s">
        <v>1582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1046</v>
      </c>
      <c r="C86" s="129" t="s">
        <v>445</v>
      </c>
      <c r="D86" s="95"/>
      <c r="E86" s="166">
        <f>+OTCHET!E508+OTCHET!E511+OTCHET!E531</f>
        <v>0</v>
      </c>
      <c r="F86" s="161">
        <f t="shared" si="7"/>
        <v>-2845225</v>
      </c>
      <c r="G86" s="166">
        <f>+OTCHET!F508+OTCHET!F511+OTCHET!F531</f>
        <v>-2845225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1521</v>
      </c>
      <c r="C87" s="144" t="s">
        <v>1007</v>
      </c>
      <c r="D87" s="107"/>
      <c r="E87" s="270">
        <f>OTCHET!E518</f>
        <v>0</v>
      </c>
      <c r="F87" s="157">
        <f t="shared" si="7"/>
        <v>14299</v>
      </c>
      <c r="G87" s="270">
        <f>OTCHET!F518</f>
        <v>14299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1010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1009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0</v>
      </c>
      <c r="G89" s="164">
        <f>+OTCHET!F560+OTCHET!F561+OTCHET!F562+OTCHET!F563+OTCHET!F564+OTCHET!F565+OTCHET!F566</f>
        <v>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1008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1047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1245</v>
      </c>
      <c r="C94" s="137" t="s">
        <v>1244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988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989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990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991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992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990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991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1961</v>
      </c>
      <c r="C111" s="70"/>
      <c r="D111" s="70"/>
      <c r="E111" s="71" t="s">
        <v>1960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1958</v>
      </c>
      <c r="C112" s="72"/>
      <c r="D112" s="72"/>
      <c r="E112" s="72" t="s">
        <v>1957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1962</v>
      </c>
      <c r="C113" s="68"/>
      <c r="D113" s="68"/>
      <c r="E113" s="71" t="s">
        <v>1128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 t="s">
        <v>1963</v>
      </c>
      <c r="C114" s="68"/>
      <c r="D114" s="68"/>
      <c r="E114" s="72" t="s">
        <v>1959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969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982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970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981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983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984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1125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1913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1126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1127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C78" sqref="C78:D78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1519</v>
      </c>
      <c r="H1" s="656" t="s">
        <v>417</v>
      </c>
      <c r="I1" s="659" t="s">
        <v>1478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1131</v>
      </c>
      <c r="F5" s="657" t="s">
        <v>1131</v>
      </c>
      <c r="I5" s="839">
        <v>1</v>
      </c>
    </row>
    <row r="6" spans="3:9" ht="21">
      <c r="C6" s="662"/>
      <c r="D6" s="663"/>
      <c r="E6" s="661"/>
      <c r="F6" s="657" t="s">
        <v>1131</v>
      </c>
      <c r="I6" s="839">
        <v>1</v>
      </c>
    </row>
    <row r="7" spans="2:9" ht="42" customHeight="1">
      <c r="B7" s="1148" t="str">
        <f>OTCHET!B7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" s="1149"/>
      <c r="D7" s="1149"/>
      <c r="F7" s="664"/>
      <c r="I7" s="839">
        <v>1</v>
      </c>
    </row>
    <row r="8" spans="3:9" ht="21">
      <c r="C8" s="662"/>
      <c r="D8" s="663"/>
      <c r="E8" s="664" t="s">
        <v>1132</v>
      </c>
      <c r="F8" s="664" t="s">
        <v>986</v>
      </c>
      <c r="I8" s="839">
        <v>1</v>
      </c>
    </row>
    <row r="9" spans="2:9" ht="36.75" customHeight="1" thickBot="1">
      <c r="B9" s="1150">
        <f>OTCHET!B9</f>
        <v>0</v>
      </c>
      <c r="C9" s="1151"/>
      <c r="D9" s="1151"/>
      <c r="E9" s="665">
        <f>OTCHET!$E9</f>
        <v>41640</v>
      </c>
      <c r="F9" s="666">
        <f>OTCHET!$F9</f>
        <v>41759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150" t="str">
        <f>OTCHET!B12</f>
        <v>Министерство на околната среда и водите</v>
      </c>
      <c r="C12" s="1151"/>
      <c r="D12" s="1151"/>
      <c r="E12" s="664" t="s">
        <v>1134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1136</v>
      </c>
      <c r="F13" s="671" t="s">
        <v>1131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1137</v>
      </c>
      <c r="I18" s="839">
        <v>1</v>
      </c>
    </row>
    <row r="19" spans="1:9" ht="21.75" thickBot="1">
      <c r="A19" s="672"/>
      <c r="B19" s="673"/>
      <c r="C19" s="674"/>
      <c r="D19" s="675" t="s">
        <v>1138</v>
      </c>
      <c r="E19" s="676" t="s">
        <v>1139</v>
      </c>
      <c r="F19" s="676" t="s">
        <v>1140</v>
      </c>
      <c r="G19" s="676" t="s">
        <v>1140</v>
      </c>
      <c r="H19" s="676" t="s">
        <v>1140</v>
      </c>
      <c r="I19" s="839">
        <v>1</v>
      </c>
    </row>
    <row r="20" spans="2:9" ht="32.25" thickBot="1">
      <c r="B20" s="677" t="s">
        <v>1045</v>
      </c>
      <c r="C20" s="678"/>
      <c r="D20" s="679" t="s">
        <v>1479</v>
      </c>
      <c r="E20" s="680">
        <f>OTCHET!E20</f>
        <v>2014</v>
      </c>
      <c r="F20" s="832" t="s">
        <v>1513</v>
      </c>
      <c r="G20" s="832" t="s">
        <v>1514</v>
      </c>
      <c r="H20" s="367" t="s">
        <v>1459</v>
      </c>
      <c r="I20" s="840">
        <v>1</v>
      </c>
    </row>
    <row r="21" spans="2:9" ht="21.75" thickBot="1">
      <c r="B21" s="681"/>
      <c r="C21" s="682"/>
      <c r="D21" s="683" t="s">
        <v>1143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152" t="s">
        <v>1945</v>
      </c>
      <c r="D22" s="1153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97" t="s">
        <v>1944</v>
      </c>
      <c r="D23" s="1098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65" t="s">
        <v>1943</v>
      </c>
      <c r="D24" s="1112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97" t="s">
        <v>1939</v>
      </c>
      <c r="D25" s="1098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97" t="s">
        <v>1162</v>
      </c>
      <c r="D26" s="1098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97" t="s">
        <v>1942</v>
      </c>
      <c r="D27" s="1098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97" t="s">
        <v>1173</v>
      </c>
      <c r="D28" s="1098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97" t="s">
        <v>1176</v>
      </c>
      <c r="D29" s="1098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97" t="s">
        <v>1179</v>
      </c>
      <c r="D30" s="1098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97" t="s">
        <v>1180</v>
      </c>
      <c r="D31" s="1098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97" t="s">
        <v>1187</v>
      </c>
      <c r="D32" s="1098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97" t="s">
        <v>1941</v>
      </c>
      <c r="D33" s="1098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97" t="s">
        <v>1189</v>
      </c>
      <c r="D34" s="1098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97" t="s">
        <v>1190</v>
      </c>
      <c r="D35" s="1098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86" t="s">
        <v>1205</v>
      </c>
      <c r="D36" s="1087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86" t="s">
        <v>525</v>
      </c>
      <c r="D37" s="1087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97" t="s">
        <v>526</v>
      </c>
      <c r="D38" s="1098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97" t="s">
        <v>1222</v>
      </c>
      <c r="D39" s="1098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97" t="s">
        <v>1225</v>
      </c>
      <c r="D40" s="1098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97" t="s">
        <v>1230</v>
      </c>
      <c r="D41" s="1098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1234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97" t="s">
        <v>705</v>
      </c>
      <c r="D43" s="1098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97" t="s">
        <v>706</v>
      </c>
      <c r="D44" s="1098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707</v>
      </c>
      <c r="C45" s="1097" t="s">
        <v>15</v>
      </c>
      <c r="D45" s="1098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97" t="s">
        <v>18</v>
      </c>
      <c r="D46" s="1098"/>
      <c r="E46" s="851">
        <f>OTCHET!$E136</f>
        <v>0</v>
      </c>
      <c r="F46" s="851">
        <f>OTCHET!$F136</f>
        <v>0</v>
      </c>
      <c r="G46" s="735">
        <f>OTCHET!$G136</f>
        <v>0</v>
      </c>
      <c r="H46" s="735">
        <f>OTCHET!$H136</f>
        <v>0</v>
      </c>
      <c r="I46" s="835">
        <f t="shared" si="0"/>
      </c>
    </row>
    <row r="47" spans="1:9" s="687" customFormat="1" ht="21">
      <c r="A47" s="694">
        <v>575</v>
      </c>
      <c r="B47" s="688">
        <v>4700</v>
      </c>
      <c r="C47" s="1097" t="s">
        <v>844</v>
      </c>
      <c r="D47" s="1098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146" t="s">
        <v>845</v>
      </c>
      <c r="D48" s="1147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709</v>
      </c>
      <c r="E49" s="704">
        <f>OTCHET!$E163</f>
        <v>0</v>
      </c>
      <c r="F49" s="704">
        <f>OTCHET!$F163</f>
        <v>0</v>
      </c>
      <c r="G49" s="704">
        <f>OTCHET!$G163</f>
        <v>0</v>
      </c>
      <c r="H49" s="704">
        <f>OTCHET!$H163</f>
        <v>0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54" s="1070"/>
      <c r="D54" s="1070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1132</v>
      </c>
      <c r="F55" s="711" t="s">
        <v>986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1">
        <f>$B$9</f>
        <v>0</v>
      </c>
      <c r="C56" s="1072"/>
      <c r="D56" s="1072"/>
      <c r="E56" s="713">
        <f>$E$9</f>
        <v>41640</v>
      </c>
      <c r="F56" s="714">
        <f>$F$9</f>
        <v>41759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1" t="str">
        <f>$B$12</f>
        <v>Министерство на околната среда и водите</v>
      </c>
      <c r="C59" s="1072"/>
      <c r="D59" s="1072"/>
      <c r="E59" s="710" t="s">
        <v>1134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1136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1137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1045</v>
      </c>
      <c r="C63" s="1142" t="s">
        <v>1026</v>
      </c>
      <c r="D63" s="1143"/>
      <c r="E63" s="719" t="s">
        <v>1139</v>
      </c>
      <c r="F63" s="720" t="s">
        <v>1140</v>
      </c>
      <c r="G63" s="720" t="s">
        <v>1140</v>
      </c>
      <c r="H63" s="720" t="s">
        <v>1140</v>
      </c>
      <c r="I63" s="841">
        <v>1</v>
      </c>
      <c r="J63" s="1135" t="s">
        <v>1515</v>
      </c>
      <c r="K63" s="1135" t="s">
        <v>1516</v>
      </c>
      <c r="L63" s="1135" t="s">
        <v>1517</v>
      </c>
      <c r="M63" s="1135" t="s">
        <v>1518</v>
      </c>
    </row>
    <row r="64" spans="2:13" s="672" customFormat="1" ht="49.5" customHeight="1" thickBot="1">
      <c r="B64" s="721"/>
      <c r="C64" s="1138" t="s">
        <v>1480</v>
      </c>
      <c r="D64" s="1139"/>
      <c r="E64" s="722">
        <f>+E20</f>
        <v>2014</v>
      </c>
      <c r="F64" s="832" t="s">
        <v>1513</v>
      </c>
      <c r="G64" s="832" t="s">
        <v>1514</v>
      </c>
      <c r="H64" s="367" t="s">
        <v>1459</v>
      </c>
      <c r="I64" s="841">
        <v>1</v>
      </c>
      <c r="J64" s="1144"/>
      <c r="K64" s="1144"/>
      <c r="L64" s="1136"/>
      <c r="M64" s="1136"/>
    </row>
    <row r="65" spans="2:13" s="672" customFormat="1" ht="39" customHeight="1" thickBot="1">
      <c r="B65" s="723"/>
      <c r="C65" s="1140" t="s">
        <v>711</v>
      </c>
      <c r="D65" s="1141"/>
      <c r="E65" s="724"/>
      <c r="F65" s="724"/>
      <c r="G65" s="724"/>
      <c r="H65" s="724"/>
      <c r="I65" s="841">
        <v>1</v>
      </c>
      <c r="J65" s="1145"/>
      <c r="K65" s="1145"/>
      <c r="L65" s="1137"/>
      <c r="M65" s="1137"/>
    </row>
    <row r="66" spans="1:13" s="687" customFormat="1" ht="34.5" customHeight="1">
      <c r="A66" s="694">
        <v>5</v>
      </c>
      <c r="B66" s="685">
        <v>100</v>
      </c>
      <c r="C66" s="1106" t="s">
        <v>713</v>
      </c>
      <c r="D66" s="1105"/>
      <c r="E66" s="846">
        <f>OTCHET!$E181</f>
        <v>0</v>
      </c>
      <c r="F66" s="846">
        <f>OTCHET!$F181</f>
        <v>1228959</v>
      </c>
      <c r="G66" s="686">
        <f>OTCHET!$G181</f>
        <v>0</v>
      </c>
      <c r="H66" s="686">
        <f>OTCHET!$H181</f>
        <v>1228959</v>
      </c>
      <c r="I66" s="835">
        <f aca="true" t="shared" si="1" ref="I66:I95">(IF(E66&lt;&gt;0,$I$2,IF(H66&lt;&gt;0,$I$2,"")))</f>
        <v>1</v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86" t="s">
        <v>716</v>
      </c>
      <c r="D67" s="1087"/>
      <c r="E67" s="847">
        <f>OTCHET!$E184</f>
        <v>0</v>
      </c>
      <c r="F67" s="847">
        <f>OTCHET!$F184</f>
        <v>158962</v>
      </c>
      <c r="G67" s="689">
        <f>OTCHET!$G184</f>
        <v>0</v>
      </c>
      <c r="H67" s="689">
        <f>OTCHET!$H184</f>
        <v>158962</v>
      </c>
      <c r="I67" s="835">
        <f t="shared" si="1"/>
        <v>1</v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97" t="s">
        <v>1299</v>
      </c>
      <c r="D68" s="1098"/>
      <c r="E68" s="847">
        <f>OTCHET!$E190</f>
        <v>0</v>
      </c>
      <c r="F68" s="847">
        <f>OTCHET!$F190</f>
        <v>258927</v>
      </c>
      <c r="G68" s="689">
        <f>OTCHET!$G190</f>
        <v>0</v>
      </c>
      <c r="H68" s="689">
        <f>OTCHET!$H190</f>
        <v>258927</v>
      </c>
      <c r="I68" s="835">
        <f t="shared" si="1"/>
        <v>1</v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65" t="s">
        <v>1305</v>
      </c>
      <c r="D69" s="1066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86" t="s">
        <v>1306</v>
      </c>
      <c r="D70" s="1087"/>
      <c r="E70" s="847">
        <f>OTCHET!$E197</f>
        <v>0</v>
      </c>
      <c r="F70" s="847">
        <f>OTCHET!$F197</f>
        <v>3894658</v>
      </c>
      <c r="G70" s="689">
        <f>OTCHET!$G197</f>
        <v>0</v>
      </c>
      <c r="H70" s="689">
        <f>OTCHET!$H197</f>
        <v>3894658</v>
      </c>
      <c r="I70" s="835">
        <f t="shared" si="1"/>
        <v>1</v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94" t="s">
        <v>854</v>
      </c>
      <c r="D71" s="1095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94" t="s">
        <v>1524</v>
      </c>
      <c r="D72" s="1095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94" t="s">
        <v>1328</v>
      </c>
      <c r="D73" s="1095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94" t="s">
        <v>1330</v>
      </c>
      <c r="D74" s="1095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099" t="s">
        <v>1331</v>
      </c>
      <c r="D75" s="1089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099" t="s">
        <v>1332</v>
      </c>
      <c r="D76" s="1089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099" t="s">
        <v>1333</v>
      </c>
      <c r="D77" s="1089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94" t="s">
        <v>1334</v>
      </c>
      <c r="D78" s="1095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1341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94" t="s">
        <v>1348</v>
      </c>
      <c r="D80" s="1095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94" t="s">
        <v>1349</v>
      </c>
      <c r="D81" s="1095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94" t="s">
        <v>1350</v>
      </c>
      <c r="D82" s="1095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94" t="s">
        <v>1351</v>
      </c>
      <c r="D83" s="1095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94" t="s">
        <v>1358</v>
      </c>
      <c r="D84" s="1095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94" t="s">
        <v>1362</v>
      </c>
      <c r="D85" s="1095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94" t="s">
        <v>1439</v>
      </c>
      <c r="D86" s="1095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099" t="s">
        <v>1363</v>
      </c>
      <c r="D87" s="1089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94" t="s">
        <v>858</v>
      </c>
      <c r="D88" s="1095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26" t="s">
        <v>1364</v>
      </c>
      <c r="D89" s="1127"/>
      <c r="E89" s="847">
        <f>OTCHET!$E266</f>
        <v>0</v>
      </c>
      <c r="F89" s="847">
        <f>OTCHET!$F266</f>
        <v>162461</v>
      </c>
      <c r="G89" s="689">
        <f>OTCHET!$G266</f>
        <v>0</v>
      </c>
      <c r="H89" s="689">
        <f>OTCHET!$H266</f>
        <v>162461</v>
      </c>
      <c r="I89" s="835">
        <f t="shared" si="1"/>
        <v>1</v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26" t="s">
        <v>1365</v>
      </c>
      <c r="D90" s="1127"/>
      <c r="E90" s="847">
        <f>OTCHET!$E267</f>
        <v>0</v>
      </c>
      <c r="F90" s="847">
        <f>OTCHET!$F267</f>
        <v>14212948</v>
      </c>
      <c r="G90" s="689">
        <f>OTCHET!$G267</f>
        <v>0</v>
      </c>
      <c r="H90" s="689">
        <f>OTCHET!$H267</f>
        <v>14212948</v>
      </c>
      <c r="I90" s="835">
        <f t="shared" si="1"/>
        <v>1</v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26" t="s">
        <v>303</v>
      </c>
      <c r="D91" s="1127"/>
      <c r="E91" s="847">
        <f>OTCHET!$E275</f>
        <v>0</v>
      </c>
      <c r="F91" s="847">
        <f>OTCHET!$F275</f>
        <v>1318</v>
      </c>
      <c r="G91" s="689">
        <f>OTCHET!$G275</f>
        <v>0</v>
      </c>
      <c r="H91" s="689">
        <f>OTCHET!$H275</f>
        <v>1318</v>
      </c>
      <c r="I91" s="835">
        <f t="shared" si="1"/>
        <v>1</v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26" t="s">
        <v>1382</v>
      </c>
      <c r="D92" s="1127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94" t="s">
        <v>1383</v>
      </c>
      <c r="D93" s="1095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30" t="s">
        <v>1388</v>
      </c>
      <c r="D94" s="1131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1481</v>
      </c>
      <c r="C95" s="1132" t="s">
        <v>1392</v>
      </c>
      <c r="D95" s="1133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34" t="s">
        <v>1396</v>
      </c>
      <c r="D96" s="1134"/>
      <c r="E96" s="704">
        <f>OTCHET!$E292</f>
        <v>0</v>
      </c>
      <c r="F96" s="704">
        <f>OTCHET!$F292</f>
        <v>19918233</v>
      </c>
      <c r="G96" s="704">
        <f>OTCHET!$G292</f>
        <v>0</v>
      </c>
      <c r="H96" s="704">
        <f>OTCHET!$H292</f>
        <v>19918233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99" s="1070"/>
      <c r="D99" s="1070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1132</v>
      </c>
      <c r="F100" s="711" t="s">
        <v>986</v>
      </c>
      <c r="I100" s="839">
        <v>1</v>
      </c>
    </row>
    <row r="101" spans="1:9" ht="38.25" customHeight="1" thickBot="1">
      <c r="A101" s="701"/>
      <c r="B101" s="1071">
        <f>$B$9</f>
        <v>0</v>
      </c>
      <c r="C101" s="1072"/>
      <c r="D101" s="1072"/>
      <c r="E101" s="713">
        <f>$E$9</f>
        <v>41640</v>
      </c>
      <c r="F101" s="714">
        <f>$F$9</f>
        <v>41759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1" t="str">
        <f>$B$12</f>
        <v>Министерство на околната среда и водите</v>
      </c>
      <c r="C104" s="1072"/>
      <c r="D104" s="1072"/>
      <c r="E104" s="710" t="s">
        <v>1134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1136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1137</v>
      </c>
      <c r="I107" s="839">
        <v>1</v>
      </c>
    </row>
    <row r="108" spans="1:9" ht="21">
      <c r="A108" s="701"/>
      <c r="B108" s="743"/>
      <c r="C108" s="1120"/>
      <c r="D108" s="1121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1045</v>
      </c>
      <c r="C109" s="1122" t="s">
        <v>1906</v>
      </c>
      <c r="D109" s="1123"/>
      <c r="E109" s="746" t="s">
        <v>1440</v>
      </c>
      <c r="F109" s="746" t="s">
        <v>1140</v>
      </c>
      <c r="G109" s="746" t="s">
        <v>1140</v>
      </c>
      <c r="H109" s="746" t="s">
        <v>1140</v>
      </c>
      <c r="I109" s="839">
        <v>1</v>
      </c>
    </row>
    <row r="110" spans="1:9" ht="42.75" customHeight="1">
      <c r="A110" s="701"/>
      <c r="B110" s="745"/>
      <c r="C110" s="1122" t="s">
        <v>1480</v>
      </c>
      <c r="D110" s="1123"/>
      <c r="E110" s="746" t="s">
        <v>964</v>
      </c>
      <c r="F110" s="832" t="s">
        <v>1513</v>
      </c>
      <c r="G110" s="832" t="s">
        <v>1514</v>
      </c>
      <c r="H110" s="367" t="s">
        <v>1459</v>
      </c>
      <c r="I110" s="839">
        <v>1</v>
      </c>
    </row>
    <row r="111" spans="1:9" ht="21.75" thickBot="1">
      <c r="A111" s="701"/>
      <c r="B111" s="747"/>
      <c r="C111" s="1128"/>
      <c r="D111" s="1129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24" t="s">
        <v>1907</v>
      </c>
      <c r="D112" s="1125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067" t="s">
        <v>402</v>
      </c>
      <c r="D113" s="1068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8" t="s">
        <v>1908</v>
      </c>
      <c r="D114" s="1109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97" t="s">
        <v>880</v>
      </c>
      <c r="D115" s="1098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13" t="s">
        <v>1572</v>
      </c>
      <c r="D116" s="1093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067" t="s">
        <v>406</v>
      </c>
      <c r="D117" s="1068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106" t="s">
        <v>1369</v>
      </c>
      <c r="D118" s="1105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86" t="s">
        <v>1370</v>
      </c>
      <c r="D119" s="1087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096" t="s">
        <v>1372</v>
      </c>
      <c r="D120" s="1107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088" t="s">
        <v>1373</v>
      </c>
      <c r="D121" s="1089"/>
      <c r="E121" s="854">
        <f>OTCHET!$E386</f>
        <v>0</v>
      </c>
      <c r="F121" s="859">
        <f>OTCHET!$F386</f>
        <v>22749159</v>
      </c>
      <c r="G121" s="759">
        <f>OTCHET!$G386</f>
        <v>0</v>
      </c>
      <c r="H121" s="759">
        <f>OTCHET!$H386</f>
        <v>22749159</v>
      </c>
      <c r="I121" s="836">
        <f t="shared" si="2"/>
        <v>1</v>
      </c>
    </row>
    <row r="122" spans="1:18" s="760" customFormat="1" ht="34.5" customHeight="1">
      <c r="A122" s="695">
        <v>210</v>
      </c>
      <c r="B122" s="688">
        <v>6400</v>
      </c>
      <c r="C122" s="1116" t="s">
        <v>1374</v>
      </c>
      <c r="D122" s="1117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1482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088" t="s">
        <v>408</v>
      </c>
      <c r="D124" s="1089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088" t="s">
        <v>1444</v>
      </c>
      <c r="D125" s="1089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18" t="s">
        <v>1377</v>
      </c>
      <c r="D126" s="1119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02" t="s">
        <v>1861</v>
      </c>
      <c r="D127" s="1103"/>
      <c r="E127" s="704">
        <f>OTCHET!$E406</f>
        <v>0</v>
      </c>
      <c r="F127" s="704">
        <f>OTCHET!$F406</f>
        <v>22749159</v>
      </c>
      <c r="G127" s="704">
        <f>OTCHET!$G406</f>
        <v>0</v>
      </c>
      <c r="H127" s="704">
        <f>OTCHET!$H406</f>
        <v>22749159</v>
      </c>
      <c r="I127" s="839">
        <v>1</v>
      </c>
    </row>
    <row r="128" spans="1:9" ht="54" customHeight="1" thickBot="1">
      <c r="A128" s="701">
        <v>261</v>
      </c>
      <c r="B128" s="756" t="s">
        <v>1045</v>
      </c>
      <c r="C128" s="1110" t="s">
        <v>1862</v>
      </c>
      <c r="D128" s="1111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067" t="s">
        <v>1863</v>
      </c>
      <c r="D129" s="1068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8" t="s">
        <v>1864</v>
      </c>
      <c r="D130" s="1109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97" t="s">
        <v>1483</v>
      </c>
      <c r="D131" s="1098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65" t="s">
        <v>1379</v>
      </c>
      <c r="D132" s="1112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65" t="s">
        <v>1380</v>
      </c>
      <c r="D133" s="1066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14" t="s">
        <v>8</v>
      </c>
      <c r="D134" s="1115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02" t="s">
        <v>1865</v>
      </c>
      <c r="D135" s="1103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39" s="1070"/>
      <c r="D139" s="1070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1132</v>
      </c>
      <c r="F140" s="711" t="s">
        <v>986</v>
      </c>
      <c r="I140" s="839">
        <v>1</v>
      </c>
    </row>
    <row r="141" spans="1:9" ht="38.25" customHeight="1" thickBot="1">
      <c r="A141" s="739"/>
      <c r="B141" s="1071">
        <f>$B$9</f>
        <v>0</v>
      </c>
      <c r="C141" s="1072"/>
      <c r="D141" s="1072"/>
      <c r="E141" s="713">
        <f>$E$9</f>
        <v>41640</v>
      </c>
      <c r="F141" s="714">
        <f>$F$9</f>
        <v>41759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1" t="str">
        <f>$B$12</f>
        <v>Министерство на околната среда и водите</v>
      </c>
      <c r="C144" s="1072"/>
      <c r="D144" s="1072"/>
      <c r="E144" s="710" t="s">
        <v>1134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1136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1137</v>
      </c>
      <c r="I147" s="839">
        <v>1</v>
      </c>
    </row>
    <row r="148" spans="1:9" ht="21.75" thickBot="1">
      <c r="A148" s="739"/>
      <c r="B148" s="768"/>
      <c r="C148" s="769"/>
      <c r="D148" s="770" t="s">
        <v>1484</v>
      </c>
      <c r="E148" s="771" t="s">
        <v>1452</v>
      </c>
      <c r="F148" s="772" t="s">
        <v>1140</v>
      </c>
      <c r="G148" s="772" t="s">
        <v>1140</v>
      </c>
      <c r="H148" s="772" t="s">
        <v>1140</v>
      </c>
      <c r="I148" s="839">
        <v>1</v>
      </c>
    </row>
    <row r="149" spans="1:9" ht="38.25" thickBot="1">
      <c r="A149" s="739"/>
      <c r="B149" s="773"/>
      <c r="C149" s="773"/>
      <c r="D149" s="774" t="s">
        <v>1866</v>
      </c>
      <c r="E149" s="772">
        <f>+E20</f>
        <v>2014</v>
      </c>
      <c r="F149" s="832" t="s">
        <v>1513</v>
      </c>
      <c r="G149" s="832" t="s">
        <v>1514</v>
      </c>
      <c r="H149" s="367" t="s">
        <v>1459</v>
      </c>
      <c r="I149" s="839">
        <v>1</v>
      </c>
    </row>
    <row r="150" spans="1:9" ht="21.75" thickBot="1">
      <c r="A150" s="739"/>
      <c r="B150" s="775"/>
      <c r="C150" s="776"/>
      <c r="D150" s="777" t="s">
        <v>1867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2830926</v>
      </c>
      <c r="G151" s="782">
        <f>+G49-G96+G127+G135</f>
        <v>0</v>
      </c>
      <c r="H151" s="782">
        <f>+H49-H96+H127+H135</f>
        <v>2830926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55" s="1070"/>
      <c r="D155" s="1070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1132</v>
      </c>
      <c r="F156" s="711" t="s">
        <v>986</v>
      </c>
      <c r="I156" s="839">
        <v>1</v>
      </c>
    </row>
    <row r="157" spans="1:9" ht="38.25" customHeight="1" thickBot="1">
      <c r="A157" s="739"/>
      <c r="B157" s="1071">
        <f>$B$9</f>
        <v>0</v>
      </c>
      <c r="C157" s="1072"/>
      <c r="D157" s="1072"/>
      <c r="E157" s="713">
        <f>$E$9</f>
        <v>41640</v>
      </c>
      <c r="F157" s="714">
        <f>$F$9</f>
        <v>41759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1" t="str">
        <f>$B$12</f>
        <v>Министерство на околната среда и водите</v>
      </c>
      <c r="C160" s="1072"/>
      <c r="D160" s="1072"/>
      <c r="E160" s="710" t="s">
        <v>1134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1136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1137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1045</v>
      </c>
      <c r="C165" s="789"/>
      <c r="D165" s="721" t="s">
        <v>1868</v>
      </c>
      <c r="E165" s="746" t="s">
        <v>1139</v>
      </c>
      <c r="F165" s="746" t="s">
        <v>1140</v>
      </c>
      <c r="G165" s="746" t="s">
        <v>1140</v>
      </c>
      <c r="H165" s="746" t="s">
        <v>1140</v>
      </c>
      <c r="I165" s="839">
        <v>1</v>
      </c>
    </row>
    <row r="166" spans="1:9" ht="32.25" thickBot="1">
      <c r="A166" s="739"/>
      <c r="B166" s="790"/>
      <c r="C166" s="744"/>
      <c r="D166" s="679" t="s">
        <v>1480</v>
      </c>
      <c r="E166" s="722">
        <f>+E20</f>
        <v>2014</v>
      </c>
      <c r="F166" s="832" t="s">
        <v>1513</v>
      </c>
      <c r="G166" s="844" t="s">
        <v>1514</v>
      </c>
      <c r="H166" s="845" t="s">
        <v>1459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1869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04" t="s">
        <v>1870</v>
      </c>
      <c r="D168" s="1105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94" t="s">
        <v>1873</v>
      </c>
      <c r="D169" s="1095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94" t="s">
        <v>1876</v>
      </c>
      <c r="D170" s="1095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099" t="s">
        <v>1879</v>
      </c>
      <c r="D171" s="1089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00" t="s">
        <v>1886</v>
      </c>
      <c r="D172" s="1101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86" t="s">
        <v>1485</v>
      </c>
      <c r="D173" s="1087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65" t="s">
        <v>1486</v>
      </c>
      <c r="D174" s="1066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65" t="s">
        <v>184</v>
      </c>
      <c r="D175" s="1066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97" t="s">
        <v>1487</v>
      </c>
      <c r="D176" s="1098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86" t="s">
        <v>194</v>
      </c>
      <c r="D177" s="1087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86" t="s">
        <v>198</v>
      </c>
      <c r="D178" s="1087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65" t="s">
        <v>443</v>
      </c>
      <c r="D179" s="1066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65" t="s">
        <v>1909</v>
      </c>
      <c r="D180" s="1066"/>
      <c r="E180" s="854">
        <f>OTCHET!$E511</f>
        <v>0</v>
      </c>
      <c r="F180" s="855">
        <f>OTCHET!$F511</f>
        <v>-2845225</v>
      </c>
      <c r="G180" s="753">
        <f>OTCHET!$G511</f>
        <v>0</v>
      </c>
      <c r="H180" s="753">
        <f>OTCHET!$H511</f>
        <v>-2845225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088" t="s">
        <v>1576</v>
      </c>
      <c r="D181" s="1089"/>
      <c r="E181" s="854">
        <f>OTCHET!$E518</f>
        <v>0</v>
      </c>
      <c r="F181" s="855">
        <f>OTCHET!$F518</f>
        <v>14299</v>
      </c>
      <c r="G181" s="753">
        <f>OTCHET!$G518</f>
        <v>0</v>
      </c>
      <c r="H181" s="753">
        <f>OTCHET!$H518</f>
        <v>14299</v>
      </c>
      <c r="I181" s="836">
        <f t="shared" si="3"/>
        <v>1</v>
      </c>
    </row>
    <row r="182" spans="1:9" s="687" customFormat="1" ht="21">
      <c r="A182" s="694">
        <v>395</v>
      </c>
      <c r="B182" s="688">
        <v>9000</v>
      </c>
      <c r="C182" s="1086" t="s">
        <v>206</v>
      </c>
      <c r="D182" s="1087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088" t="s">
        <v>1910</v>
      </c>
      <c r="D183" s="1096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090" t="s">
        <v>1488</v>
      </c>
      <c r="D184" s="1066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86" t="s">
        <v>1489</v>
      </c>
      <c r="D185" s="1087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090" t="s">
        <v>1490</v>
      </c>
      <c r="D186" s="1091"/>
      <c r="E186" s="854">
        <f>OTCHET!$E553</f>
        <v>0</v>
      </c>
      <c r="F186" s="855">
        <f>OTCHET!$F553</f>
        <v>0</v>
      </c>
      <c r="G186" s="753">
        <f>OTCHET!$G553</f>
        <v>0</v>
      </c>
      <c r="H186" s="753">
        <f>OTCHET!$H553</f>
        <v>0</v>
      </c>
      <c r="I186" s="836">
        <f t="shared" si="3"/>
      </c>
    </row>
    <row r="187" spans="1:9" s="687" customFormat="1" ht="35.25" customHeight="1">
      <c r="A187" s="729">
        <v>565</v>
      </c>
      <c r="B187" s="688">
        <v>9600</v>
      </c>
      <c r="C187" s="1090" t="s">
        <v>1491</v>
      </c>
      <c r="D187" s="1066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092" t="s">
        <v>957</v>
      </c>
      <c r="D188" s="1093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959</v>
      </c>
      <c r="E189" s="704">
        <f>OTCHET!$E584</f>
        <v>0</v>
      </c>
      <c r="F189" s="704">
        <f>OTCHET!$F584</f>
        <v>-2830926</v>
      </c>
      <c r="G189" s="704">
        <f>OTCHET!$G584</f>
        <v>0</v>
      </c>
      <c r="H189" s="704">
        <f>OTCHET!$H584</f>
        <v>-2830926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93" s="1070"/>
      <c r="D193" s="1070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1132</v>
      </c>
      <c r="F194" s="711" t="s">
        <v>986</v>
      </c>
      <c r="G194" s="687"/>
      <c r="I194" s="838">
        <v>1</v>
      </c>
    </row>
    <row r="195" spans="2:9" ht="21.75" thickBot="1">
      <c r="B195" s="1071">
        <f>$B$9</f>
        <v>0</v>
      </c>
      <c r="C195" s="1072"/>
      <c r="D195" s="1072"/>
      <c r="E195" s="713">
        <f>$E$9</f>
        <v>41640</v>
      </c>
      <c r="F195" s="714">
        <f>$F$9</f>
        <v>41759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1" t="str">
        <f>$B$12</f>
        <v>Министерство на околната среда и водите</v>
      </c>
      <c r="C198" s="1072"/>
      <c r="D198" s="1072"/>
      <c r="E198" s="710" t="s">
        <v>1134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1136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1137</v>
      </c>
      <c r="G201" s="687"/>
      <c r="I201" s="838">
        <v>1</v>
      </c>
    </row>
    <row r="202" spans="2:9" ht="21.75" thickBot="1">
      <c r="B202" s="809" t="s">
        <v>1045</v>
      </c>
      <c r="C202" s="810"/>
      <c r="D202" s="811" t="s">
        <v>1492</v>
      </c>
      <c r="E202" s="812" t="s">
        <v>1139</v>
      </c>
      <c r="F202" s="812" t="s">
        <v>1140</v>
      </c>
      <c r="G202" s="812" t="s">
        <v>1140</v>
      </c>
      <c r="H202" s="812" t="s">
        <v>1140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1513</v>
      </c>
      <c r="G203" s="833" t="s">
        <v>1514</v>
      </c>
      <c r="H203" s="816" t="s">
        <v>1459</v>
      </c>
      <c r="I203" s="838">
        <v>1</v>
      </c>
    </row>
    <row r="204" spans="2:9" ht="21">
      <c r="B204" s="817" t="s">
        <v>1493</v>
      </c>
      <c r="C204" s="1084" t="s">
        <v>1494</v>
      </c>
      <c r="D204" s="1085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1495</v>
      </c>
      <c r="C205" s="1077" t="s">
        <v>1496</v>
      </c>
      <c r="D205" s="1078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1497</v>
      </c>
      <c r="C206" s="1077" t="s">
        <v>1498</v>
      </c>
      <c r="D206" s="1078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1499</v>
      </c>
      <c r="C207" s="1080" t="s">
        <v>1500</v>
      </c>
      <c r="D207" s="1081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1501</v>
      </c>
      <c r="C208" s="1082" t="s">
        <v>1502</v>
      </c>
      <c r="D208" s="1083"/>
      <c r="E208" s="864">
        <f>SUMIF(OTCHET!J:J,5,OTCHET!E:E)</f>
        <v>0</v>
      </c>
      <c r="F208" s="864">
        <f>SUMIF(OTCHET!J:J,5,OTCHET!F:F)</f>
        <v>406</v>
      </c>
      <c r="G208" s="864">
        <f>SUMIF(OTCHET!J:J,5,OTCHET!G:G)</f>
        <v>0</v>
      </c>
      <c r="H208" s="864">
        <f>SUMIF(OTCHET!J:J,5,OTCHET!H:H)</f>
        <v>406</v>
      </c>
      <c r="I208" s="838">
        <v>1</v>
      </c>
    </row>
    <row r="209" spans="2:9" ht="42" customHeight="1">
      <c r="B209" s="818" t="s">
        <v>1503</v>
      </c>
      <c r="C209" s="1079" t="s">
        <v>1504</v>
      </c>
      <c r="D209" s="1079"/>
      <c r="E209" s="864">
        <f>SUMIF(OTCHET!J:J,6,OTCHET!E:E)</f>
        <v>0</v>
      </c>
      <c r="F209" s="864">
        <f>SUMIF(OTCHET!J:J,6,OTCHET!F:F)</f>
        <v>19917827</v>
      </c>
      <c r="G209" s="864">
        <f>SUMIF(OTCHET!J:J,6,OTCHET!G:G)</f>
        <v>0</v>
      </c>
      <c r="H209" s="864">
        <f>SUMIF(OTCHET!J:J,6,OTCHET!H:H)</f>
        <v>19917827</v>
      </c>
      <c r="I209" s="838">
        <v>1</v>
      </c>
    </row>
    <row r="210" spans="2:9" ht="21">
      <c r="B210" s="818" t="s">
        <v>1505</v>
      </c>
      <c r="C210" s="1073" t="s">
        <v>1506</v>
      </c>
      <c r="D210" s="1074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1507</v>
      </c>
      <c r="C211" s="1073" t="s">
        <v>1508</v>
      </c>
      <c r="D211" s="1074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1509</v>
      </c>
      <c r="C212" s="1075" t="s">
        <v>1510</v>
      </c>
      <c r="D212" s="1076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1511</v>
      </c>
      <c r="E213" s="822">
        <f>SUM(E204:E212)</f>
        <v>0</v>
      </c>
      <c r="F213" s="822">
        <f>SUM(F204:F212)</f>
        <v>19918233</v>
      </c>
      <c r="G213" s="822">
        <f>SUM(G204:G212)</f>
        <v>0</v>
      </c>
      <c r="H213" s="822">
        <f>SUM(H204:H212)</f>
        <v>19918233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1101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1964</v>
      </c>
      <c r="J1" s="278"/>
      <c r="K1" s="275" t="s">
        <v>417</v>
      </c>
      <c r="L1" s="275" t="s">
        <v>418</v>
      </c>
      <c r="M1" s="279" t="s">
        <v>419</v>
      </c>
      <c r="N1" s="279" t="s">
        <v>420</v>
      </c>
      <c r="O1" s="280"/>
      <c r="P1" s="275" t="s">
        <v>417</v>
      </c>
      <c r="Q1" s="275" t="s">
        <v>418</v>
      </c>
      <c r="R1" s="279" t="s">
        <v>419</v>
      </c>
      <c r="S1" s="279" t="s">
        <v>420</v>
      </c>
      <c r="T1" s="275" t="s">
        <v>418</v>
      </c>
      <c r="U1" s="279" t="s">
        <v>419</v>
      </c>
      <c r="V1" s="279" t="s">
        <v>420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5" t="s">
        <v>71</v>
      </c>
      <c r="E5" s="275" t="s">
        <v>1131</v>
      </c>
      <c r="F5" s="275" t="s">
        <v>1131</v>
      </c>
      <c r="G5" s="275" t="s">
        <v>1131</v>
      </c>
      <c r="H5" s="275" t="s">
        <v>1131</v>
      </c>
      <c r="I5" s="281">
        <v>1</v>
      </c>
      <c r="K5" s="275" t="s">
        <v>1131</v>
      </c>
      <c r="L5" s="275" t="s">
        <v>1131</v>
      </c>
      <c r="M5" s="279" t="s">
        <v>1131</v>
      </c>
      <c r="N5" s="279" t="s">
        <v>1131</v>
      </c>
      <c r="O5" s="283"/>
      <c r="P5" s="275" t="s">
        <v>1131</v>
      </c>
      <c r="Q5" s="275" t="s">
        <v>1131</v>
      </c>
      <c r="R5" s="279" t="s">
        <v>1131</v>
      </c>
      <c r="S5" s="279" t="s">
        <v>1131</v>
      </c>
      <c r="T5" s="275" t="s">
        <v>1131</v>
      </c>
      <c r="U5" s="279" t="s">
        <v>1131</v>
      </c>
      <c r="V5" s="279" t="s">
        <v>1131</v>
      </c>
    </row>
    <row r="6" spans="3:22" ht="15">
      <c r="C6" s="287"/>
      <c r="D6" s="288"/>
      <c r="E6" s="286"/>
      <c r="F6" s="275" t="s">
        <v>1131</v>
      </c>
      <c r="G6" s="275" t="s">
        <v>1131</v>
      </c>
      <c r="H6" s="275" t="s">
        <v>1131</v>
      </c>
      <c r="I6" s="281">
        <v>1</v>
      </c>
      <c r="K6" s="286"/>
      <c r="L6" s="275" t="s">
        <v>1131</v>
      </c>
      <c r="N6" s="279" t="s">
        <v>1131</v>
      </c>
      <c r="O6" s="283"/>
      <c r="P6" s="286"/>
      <c r="Q6" s="275" t="s">
        <v>1131</v>
      </c>
      <c r="S6" s="279" t="s">
        <v>1131</v>
      </c>
      <c r="T6" s="275" t="s">
        <v>1131</v>
      </c>
      <c r="V6" s="279" t="s">
        <v>1131</v>
      </c>
    </row>
    <row r="7" spans="2:22" ht="49.5" customHeight="1">
      <c r="B7" s="1220" t="s">
        <v>1927</v>
      </c>
      <c r="C7" s="1221"/>
      <c r="D7" s="1221"/>
      <c r="F7" s="289"/>
      <c r="G7" s="289"/>
      <c r="H7" s="289"/>
      <c r="I7" s="281">
        <v>1</v>
      </c>
      <c r="K7" s="286"/>
      <c r="L7" s="275" t="s">
        <v>1131</v>
      </c>
      <c r="N7" s="279" t="s">
        <v>1131</v>
      </c>
      <c r="O7" s="283"/>
      <c r="P7" s="286"/>
      <c r="Q7" s="275" t="s">
        <v>1131</v>
      </c>
      <c r="S7" s="279" t="s">
        <v>1131</v>
      </c>
      <c r="T7" s="275" t="s">
        <v>1131</v>
      </c>
      <c r="V7" s="279" t="s">
        <v>1131</v>
      </c>
    </row>
    <row r="8" spans="3:22" ht="15">
      <c r="C8" s="287"/>
      <c r="D8" s="288"/>
      <c r="E8" s="289" t="s">
        <v>1132</v>
      </c>
      <c r="F8" s="289" t="s">
        <v>986</v>
      </c>
      <c r="G8" s="289"/>
      <c r="H8" s="289"/>
      <c r="I8" s="281">
        <v>1</v>
      </c>
      <c r="K8" s="286"/>
      <c r="L8" s="275" t="s">
        <v>1131</v>
      </c>
      <c r="N8" s="279" t="s">
        <v>1131</v>
      </c>
      <c r="O8" s="283"/>
      <c r="P8" s="286"/>
      <c r="Q8" s="275" t="s">
        <v>1131</v>
      </c>
      <c r="S8" s="279" t="s">
        <v>1131</v>
      </c>
      <c r="T8" s="275" t="s">
        <v>1131</v>
      </c>
      <c r="V8" s="279" t="s">
        <v>1131</v>
      </c>
    </row>
    <row r="9" spans="2:22" ht="36.75" customHeight="1">
      <c r="B9" s="1063"/>
      <c r="C9" s="1064"/>
      <c r="D9" s="1064"/>
      <c r="E9" s="652">
        <v>41640</v>
      </c>
      <c r="F9" s="290">
        <v>41759</v>
      </c>
      <c r="G9" s="289"/>
      <c r="H9" s="289"/>
      <c r="I9" s="281">
        <v>1</v>
      </c>
      <c r="K9" s="286"/>
      <c r="L9" s="275" t="s">
        <v>1131</v>
      </c>
      <c r="N9" s="279" t="s">
        <v>1131</v>
      </c>
      <c r="O9" s="283"/>
      <c r="P9" s="286"/>
      <c r="Q9" s="275" t="s">
        <v>1131</v>
      </c>
      <c r="S9" s="279" t="s">
        <v>1131</v>
      </c>
      <c r="T9" s="275" t="s">
        <v>1131</v>
      </c>
      <c r="V9" s="279" t="s">
        <v>1131</v>
      </c>
    </row>
    <row r="10" spans="2:22" ht="15">
      <c r="B10" s="291" t="s">
        <v>1923</v>
      </c>
      <c r="E10" s="289"/>
      <c r="F10" s="289"/>
      <c r="G10" s="289"/>
      <c r="H10" s="289"/>
      <c r="I10" s="281">
        <v>1</v>
      </c>
      <c r="K10" s="286"/>
      <c r="L10" s="275" t="s">
        <v>1131</v>
      </c>
      <c r="N10" s="279" t="s">
        <v>1131</v>
      </c>
      <c r="O10" s="283"/>
      <c r="P10" s="286"/>
      <c r="Q10" s="275" t="s">
        <v>1131</v>
      </c>
      <c r="S10" s="279" t="s">
        <v>1131</v>
      </c>
      <c r="T10" s="275" t="s">
        <v>1131</v>
      </c>
      <c r="V10" s="279" t="s">
        <v>1131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1131</v>
      </c>
      <c r="N11" s="279" t="s">
        <v>1131</v>
      </c>
      <c r="O11" s="283"/>
      <c r="P11" s="286"/>
      <c r="Q11" s="275" t="s">
        <v>1131</v>
      </c>
      <c r="S11" s="279" t="s">
        <v>1131</v>
      </c>
      <c r="T11" s="275" t="s">
        <v>1131</v>
      </c>
      <c r="V11" s="279" t="s">
        <v>1131</v>
      </c>
    </row>
    <row r="12" spans="2:22" ht="39" customHeight="1" thickBot="1" thickTop="1">
      <c r="B12" s="1063" t="str">
        <f>VLOOKUP(F12,PRBK,2,FALSE)</f>
        <v>Министерство на околната среда и водите</v>
      </c>
      <c r="C12" s="1064"/>
      <c r="D12" s="1064"/>
      <c r="E12" s="289" t="s">
        <v>1134</v>
      </c>
      <c r="F12" s="292" t="s">
        <v>367</v>
      </c>
      <c r="G12" s="289"/>
      <c r="H12" s="289"/>
      <c r="I12" s="281">
        <v>1</v>
      </c>
      <c r="K12" s="286"/>
      <c r="L12" s="275" t="s">
        <v>1131</v>
      </c>
      <c r="N12" s="279" t="s">
        <v>1131</v>
      </c>
      <c r="O12" s="283"/>
      <c r="P12" s="286"/>
      <c r="Q12" s="275" t="s">
        <v>1131</v>
      </c>
      <c r="S12" s="279" t="s">
        <v>1131</v>
      </c>
      <c r="T12" s="275" t="s">
        <v>1131</v>
      </c>
      <c r="V12" s="279" t="s">
        <v>1131</v>
      </c>
    </row>
    <row r="13" spans="2:22" ht="15.75" thickTop="1">
      <c r="B13" s="291" t="s">
        <v>1924</v>
      </c>
      <c r="E13" s="293" t="s">
        <v>1136</v>
      </c>
      <c r="F13" s="294" t="s">
        <v>1131</v>
      </c>
      <c r="G13" s="294" t="s">
        <v>1131</v>
      </c>
      <c r="H13" s="294" t="s">
        <v>1131</v>
      </c>
      <c r="I13" s="281">
        <v>1</v>
      </c>
      <c r="K13" s="286"/>
      <c r="L13" s="275" t="s">
        <v>1131</v>
      </c>
      <c r="N13" s="279" t="s">
        <v>1131</v>
      </c>
      <c r="O13" s="283"/>
      <c r="P13" s="286"/>
      <c r="Q13" s="275" t="s">
        <v>1131</v>
      </c>
      <c r="S13" s="279" t="s">
        <v>1131</v>
      </c>
      <c r="T13" s="275" t="s">
        <v>1131</v>
      </c>
      <c r="V13" s="279" t="s">
        <v>1131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841</v>
      </c>
      <c r="E17" s="585" t="s">
        <v>1936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1137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6"/>
      <c r="D19" s="298" t="s">
        <v>1138</v>
      </c>
      <c r="E19" s="299" t="s">
        <v>1139</v>
      </c>
      <c r="F19" s="1180" t="s">
        <v>1140</v>
      </c>
      <c r="G19" s="1181"/>
      <c r="H19" s="1182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1045</v>
      </c>
      <c r="C20" s="303" t="s">
        <v>1141</v>
      </c>
      <c r="D20" s="175" t="s">
        <v>1142</v>
      </c>
      <c r="E20" s="303">
        <v>2014</v>
      </c>
      <c r="F20" s="518" t="s">
        <v>1461</v>
      </c>
      <c r="G20" s="518" t="s">
        <v>1460</v>
      </c>
      <c r="H20" s="517" t="s">
        <v>1459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1143</v>
      </c>
      <c r="E21" s="371" t="s">
        <v>428</v>
      </c>
      <c r="F21" s="371" t="s">
        <v>429</v>
      </c>
      <c r="G21" s="371" t="s">
        <v>1476</v>
      </c>
      <c r="H21" s="873" t="s">
        <v>1477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222" t="s">
        <v>1144</v>
      </c>
      <c r="D22" s="1222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1145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1146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1147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421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1522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210" t="s">
        <v>1148</v>
      </c>
      <c r="D28" s="1210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1149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1150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1151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1152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87" t="s">
        <v>1153</v>
      </c>
      <c r="D33" s="1187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1154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1155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1156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1157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1523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97" t="s">
        <v>1939</v>
      </c>
      <c r="D39" s="1197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1158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1159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1160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1161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210" t="s">
        <v>1162</v>
      </c>
      <c r="D44" s="1210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1163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1164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1165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1166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97" t="s">
        <v>1167</v>
      </c>
      <c r="D49" s="1197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1168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1169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1170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1171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1172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210" t="s">
        <v>1173</v>
      </c>
      <c r="D55" s="1210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1174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1175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210" t="s">
        <v>1176</v>
      </c>
      <c r="D58" s="1210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1177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1178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217" t="s">
        <v>1179</v>
      </c>
      <c r="D61" s="1218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97" t="s">
        <v>1180</v>
      </c>
      <c r="D62" s="1197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1181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1182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1183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1184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1185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1186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77" t="s">
        <v>1187</v>
      </c>
      <c r="D69" s="1177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77" t="s">
        <v>1188</v>
      </c>
      <c r="D70" s="1177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77" t="s">
        <v>1189</v>
      </c>
      <c r="D71" s="1177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97" t="s">
        <v>1190</v>
      </c>
      <c r="D72" s="1197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1191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1192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1193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1194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1195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1196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1197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1198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1199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1200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1201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1202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1203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1204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85" t="s">
        <v>1205</v>
      </c>
      <c r="D87" s="1185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1206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524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219" t="s">
        <v>525</v>
      </c>
      <c r="D90" s="1219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97" t="s">
        <v>526</v>
      </c>
      <c r="D91" s="1197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527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528</v>
      </c>
      <c r="D93" s="180" t="s">
        <v>529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530</v>
      </c>
      <c r="D94" s="180" t="s">
        <v>531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532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533</v>
      </c>
      <c r="D96" s="180" t="s">
        <v>534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535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536</v>
      </c>
      <c r="D98" s="180" t="s">
        <v>537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538</v>
      </c>
      <c r="D99" s="180" t="s">
        <v>1211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1212</v>
      </c>
      <c r="D100" s="180" t="s">
        <v>1213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1214</v>
      </c>
      <c r="D101" s="180" t="s">
        <v>1215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1216</v>
      </c>
      <c r="D102" s="180" t="s">
        <v>1217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1218</v>
      </c>
      <c r="D103" s="196" t="s">
        <v>1219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1220</v>
      </c>
      <c r="D104" s="197" t="s">
        <v>1221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210" t="s">
        <v>1222</v>
      </c>
      <c r="D105" s="1210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1223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1224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842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97" t="s">
        <v>1225</v>
      </c>
      <c r="D109" s="1197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1226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1227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1228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1937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1229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210" t="s">
        <v>1230</v>
      </c>
      <c r="D115" s="1210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1231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1232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1233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1234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1235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696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697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698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699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700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701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702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843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703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704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217" t="s">
        <v>705</v>
      </c>
      <c r="D131" s="1217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77" t="s">
        <v>706</v>
      </c>
      <c r="D132" s="1177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707</v>
      </c>
      <c r="C133" s="1197" t="s">
        <v>15</v>
      </c>
      <c r="D133" s="1197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210" t="s">
        <v>18</v>
      </c>
      <c r="D136" s="1210"/>
      <c r="E136" s="597">
        <f>SUM(E137:E144)</f>
        <v>0</v>
      </c>
      <c r="F136" s="393">
        <f>SUM(F137:F144)</f>
        <v>0</v>
      </c>
      <c r="G136" s="317">
        <f>SUM(G137:G144)</f>
        <v>0</v>
      </c>
      <c r="H136" s="317">
        <f>SUM(H137:H144)</f>
        <v>0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1579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1580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1557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1558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1559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210" t="s">
        <v>844</v>
      </c>
      <c r="D145" s="1210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1560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1561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1562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1563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1564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1565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1566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1567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210" t="s">
        <v>845</v>
      </c>
      <c r="D154" s="1210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846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847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848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849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850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851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852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853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708</v>
      </c>
      <c r="D163" s="345" t="s">
        <v>709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0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0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54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68" s="1179"/>
      <c r="D168" s="1179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1132</v>
      </c>
      <c r="F169" s="349" t="s">
        <v>986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57">
        <f>$B$9</f>
        <v>0</v>
      </c>
      <c r="C170" s="1179"/>
      <c r="D170" s="1179"/>
      <c r="E170" s="350">
        <f>$E$9</f>
        <v>41640</v>
      </c>
      <c r="F170" s="351">
        <f>$F$9</f>
        <v>41759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57" t="str">
        <f>$B$12</f>
        <v>Министерство на околната среда и водите</v>
      </c>
      <c r="C173" s="1179"/>
      <c r="D173" s="1179"/>
      <c r="E173" s="348" t="s">
        <v>1134</v>
      </c>
      <c r="F173" s="355" t="str">
        <f>$F$12</f>
        <v>1900</v>
      </c>
      <c r="G173" s="348"/>
      <c r="H173" s="348"/>
      <c r="I173" s="281">
        <v>1</v>
      </c>
      <c r="J173" s="282"/>
      <c r="K173" s="1157"/>
      <c r="L173" s="1179"/>
      <c r="M173" s="1179"/>
      <c r="N173" s="354"/>
      <c r="O173" s="283"/>
      <c r="P173" s="1157"/>
      <c r="Q173" s="1179"/>
      <c r="R173" s="1179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1136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 t="str">
        <f>$E$17</f>
        <v>98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1137</v>
      </c>
      <c r="I176" s="281">
        <v>1</v>
      </c>
      <c r="J176" s="282"/>
      <c r="K176" s="356" t="s">
        <v>422</v>
      </c>
      <c r="L176" s="348"/>
      <c r="M176" s="354"/>
      <c r="N176" s="357" t="s">
        <v>1137</v>
      </c>
      <c r="O176" s="283"/>
      <c r="P176" s="358" t="s">
        <v>423</v>
      </c>
      <c r="Q176" s="359"/>
      <c r="R176" s="360"/>
      <c r="S176" s="361"/>
      <c r="T176" s="359"/>
      <c r="U176" s="360"/>
      <c r="V176" s="361" t="s">
        <v>1137</v>
      </c>
    </row>
    <row r="177" spans="2:23" s="287" customFormat="1" ht="31.5" customHeight="1" thickBot="1">
      <c r="B177" s="475"/>
      <c r="C177" s="452"/>
      <c r="D177" s="362" t="s">
        <v>710</v>
      </c>
      <c r="E177" s="299" t="s">
        <v>1139</v>
      </c>
      <c r="F177" s="1180" t="s">
        <v>1140</v>
      </c>
      <c r="G177" s="1181" t="s">
        <v>1140</v>
      </c>
      <c r="H177" s="1182" t="s">
        <v>1140</v>
      </c>
      <c r="I177" s="281">
        <v>1</v>
      </c>
      <c r="J177" s="282"/>
      <c r="K177" s="1212" t="s">
        <v>861</v>
      </c>
      <c r="L177" s="1212" t="s">
        <v>862</v>
      </c>
      <c r="M177" s="1172" t="s">
        <v>863</v>
      </c>
      <c r="N177" s="1172" t="s">
        <v>424</v>
      </c>
      <c r="O177" s="282"/>
      <c r="P177" s="1172" t="s">
        <v>864</v>
      </c>
      <c r="Q177" s="1172" t="s">
        <v>865</v>
      </c>
      <c r="R177" s="1172" t="s">
        <v>866</v>
      </c>
      <c r="S177" s="1172" t="s">
        <v>425</v>
      </c>
      <c r="T177" s="363" t="s">
        <v>426</v>
      </c>
      <c r="U177" s="363"/>
      <c r="V177" s="364"/>
      <c r="W177" s="1215" t="s">
        <v>427</v>
      </c>
    </row>
    <row r="178" spans="2:23" s="287" customFormat="1" ht="44.25" customHeight="1" thickBot="1">
      <c r="B178" s="242" t="s">
        <v>1045</v>
      </c>
      <c r="C178" s="1042" t="s">
        <v>1141</v>
      </c>
      <c r="D178" s="1045" t="s">
        <v>712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213"/>
      <c r="L178" s="1213"/>
      <c r="M178" s="1214"/>
      <c r="N178" s="1214"/>
      <c r="O178" s="282"/>
      <c r="P178" s="1211"/>
      <c r="Q178" s="1211"/>
      <c r="R178" s="1211"/>
      <c r="S178" s="1211"/>
      <c r="T178" s="368">
        <v>2014</v>
      </c>
      <c r="U178" s="368">
        <v>2015</v>
      </c>
      <c r="V178" s="368" t="s">
        <v>867</v>
      </c>
      <c r="W178" s="1216"/>
    </row>
    <row r="179" spans="2:23" s="287" customFormat="1" ht="18.75" thickBot="1">
      <c r="B179" s="1043"/>
      <c r="C179" s="369"/>
      <c r="D179" s="370" t="s">
        <v>711</v>
      </c>
      <c r="E179" s="371" t="s">
        <v>428</v>
      </c>
      <c r="F179" s="371" t="s">
        <v>429</v>
      </c>
      <c r="G179" s="371" t="s">
        <v>1476</v>
      </c>
      <c r="H179" s="873" t="s">
        <v>1477</v>
      </c>
      <c r="I179" s="281">
        <v>1</v>
      </c>
      <c r="J179" s="282"/>
      <c r="K179" s="372" t="s">
        <v>430</v>
      </c>
      <c r="L179" s="372" t="s">
        <v>431</v>
      </c>
      <c r="M179" s="373" t="s">
        <v>432</v>
      </c>
      <c r="N179" s="373" t="s">
        <v>433</v>
      </c>
      <c r="O179" s="282"/>
      <c r="P179" s="374" t="s">
        <v>434</v>
      </c>
      <c r="Q179" s="374" t="s">
        <v>435</v>
      </c>
      <c r="R179" s="374" t="s">
        <v>436</v>
      </c>
      <c r="S179" s="374" t="s">
        <v>437</v>
      </c>
      <c r="T179" s="374" t="s">
        <v>1429</v>
      </c>
      <c r="U179" s="374" t="s">
        <v>1430</v>
      </c>
      <c r="V179" s="374" t="s">
        <v>1431</v>
      </c>
      <c r="W179" s="375" t="s">
        <v>1432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1433</v>
      </c>
      <c r="L180" s="379" t="s">
        <v>1433</v>
      </c>
      <c r="M180" s="379" t="s">
        <v>1434</v>
      </c>
      <c r="N180" s="379" t="s">
        <v>1435</v>
      </c>
      <c r="O180" s="380"/>
      <c r="P180" s="379" t="s">
        <v>1433</v>
      </c>
      <c r="Q180" s="379" t="s">
        <v>1433</v>
      </c>
      <c r="R180" s="379" t="s">
        <v>1436</v>
      </c>
      <c r="S180" s="379" t="s">
        <v>1437</v>
      </c>
      <c r="T180" s="379" t="s">
        <v>1433</v>
      </c>
      <c r="U180" s="379" t="s">
        <v>1433</v>
      </c>
      <c r="V180" s="379" t="s">
        <v>1433</v>
      </c>
      <c r="W180" s="381" t="s">
        <v>1438</v>
      </c>
    </row>
    <row r="181" spans="1:24" s="312" customFormat="1" ht="34.5" customHeight="1" thickBot="1">
      <c r="A181" s="328">
        <v>5</v>
      </c>
      <c r="B181" s="205">
        <v>100</v>
      </c>
      <c r="C181" s="1174" t="s">
        <v>713</v>
      </c>
      <c r="D181" s="1175"/>
      <c r="E181" s="915">
        <f>SUMIF($B$594:$B$12469,$B181,E$594:E$12469)</f>
        <v>0</v>
      </c>
      <c r="F181" s="916">
        <f>SUMIF($B$594:$B$12469,$B181,F$594:F$12469)</f>
        <v>1228959</v>
      </c>
      <c r="G181" s="916">
        <f>SUMIF($B$594:$B$12469,$B181,G$594:G$12469)</f>
        <v>0</v>
      </c>
      <c r="H181" s="916">
        <f>SUMIF($B$594:$B$12469,$B181,H$594:H$12469)</f>
        <v>1228959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1228959</v>
      </c>
      <c r="N181" s="918">
        <f>SUMIF($B$594:$B$12469,$B181,N$594:N$12469)</f>
        <v>-1228959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4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714</v>
      </c>
      <c r="E182" s="614">
        <f aca="true" t="shared" si="8" ref="E182:H183">SUMIF($C$594:$C$12469,$C182,E$594:E$12469)</f>
        <v>0</v>
      </c>
      <c r="F182" s="315">
        <f t="shared" si="8"/>
        <v>369802</v>
      </c>
      <c r="G182" s="315">
        <f t="shared" si="8"/>
        <v>0</v>
      </c>
      <c r="H182" s="315">
        <f t="shared" si="8"/>
        <v>369802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369802</v>
      </c>
      <c r="N182" s="391">
        <f t="shared" si="9"/>
        <v>-369802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715</v>
      </c>
      <c r="E183" s="614">
        <f t="shared" si="8"/>
        <v>0</v>
      </c>
      <c r="F183" s="315">
        <f t="shared" si="8"/>
        <v>859157</v>
      </c>
      <c r="G183" s="315">
        <f t="shared" si="8"/>
        <v>0</v>
      </c>
      <c r="H183" s="315">
        <f t="shared" si="8"/>
        <v>859157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859157</v>
      </c>
      <c r="N183" s="391">
        <f t="shared" si="9"/>
        <v>-859157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6" t="s">
        <v>716</v>
      </c>
      <c r="D184" s="1176"/>
      <c r="E184" s="921">
        <f>SUMIF($B$594:$B$12469,$B184,E$594:E$12469)</f>
        <v>0</v>
      </c>
      <c r="F184" s="922">
        <f>SUMIF($B$594:$B$12469,$B184,F$594:F$12469)</f>
        <v>158962</v>
      </c>
      <c r="G184" s="922">
        <f>SUMIF($B$594:$B$12469,$B184,G$594:G$12469)</f>
        <v>0</v>
      </c>
      <c r="H184" s="922">
        <f>SUMIF($B$594:$B$12469,$B184,H$594:H$12469)</f>
        <v>158962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158962</v>
      </c>
      <c r="N184" s="924">
        <f>SUMIF($B$594:$B$12469,$B184,N$594:N$12469)</f>
        <v>-158962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717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718</v>
      </c>
      <c r="E186" s="614">
        <f t="shared" si="13"/>
        <v>0</v>
      </c>
      <c r="F186" s="315">
        <f t="shared" si="13"/>
        <v>145672</v>
      </c>
      <c r="G186" s="315">
        <f t="shared" si="13"/>
        <v>0</v>
      </c>
      <c r="H186" s="315">
        <f t="shared" si="13"/>
        <v>145672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145672</v>
      </c>
      <c r="N186" s="391">
        <f t="shared" si="14"/>
        <v>-145672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1296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1297</v>
      </c>
      <c r="E188" s="614">
        <f t="shared" si="13"/>
        <v>0</v>
      </c>
      <c r="F188" s="315">
        <f t="shared" si="13"/>
        <v>2253</v>
      </c>
      <c r="G188" s="315">
        <f t="shared" si="13"/>
        <v>0</v>
      </c>
      <c r="H188" s="315">
        <f t="shared" si="13"/>
        <v>2253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2253</v>
      </c>
      <c r="N188" s="391">
        <f t="shared" si="14"/>
        <v>-2253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1298</v>
      </c>
      <c r="E189" s="614">
        <f t="shared" si="13"/>
        <v>0</v>
      </c>
      <c r="F189" s="315">
        <f t="shared" si="13"/>
        <v>11037</v>
      </c>
      <c r="G189" s="315">
        <f t="shared" si="13"/>
        <v>0</v>
      </c>
      <c r="H189" s="315">
        <f t="shared" si="13"/>
        <v>11037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11037</v>
      </c>
      <c r="N189" s="391">
        <f t="shared" si="14"/>
        <v>-11037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77" t="s">
        <v>1299</v>
      </c>
      <c r="D190" s="1177"/>
      <c r="E190" s="921">
        <f>SUMIF($B$594:$B$12469,$B190,E$594:E$12469)</f>
        <v>0</v>
      </c>
      <c r="F190" s="922">
        <f>SUMIF($B$594:$B$12469,$B190,F$594:F$12469)</f>
        <v>258927</v>
      </c>
      <c r="G190" s="922">
        <f>SUMIF($B$594:$B$12469,$B190,G$594:G$12469)</f>
        <v>0</v>
      </c>
      <c r="H190" s="922">
        <f>SUMIF($B$594:$B$12469,$B190,H$594:H$12469)</f>
        <v>258927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258927</v>
      </c>
      <c r="N190" s="924">
        <f>SUMIF($B$594:$B$12469,$B190,N$594:N$12469)</f>
        <v>-258927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1300</v>
      </c>
      <c r="E191" s="614">
        <f aca="true" t="shared" si="17" ref="E191:H195">SUMIF($C$594:$C$12469,$C191,E$594:E$12469)</f>
        <v>0</v>
      </c>
      <c r="F191" s="315">
        <f t="shared" si="17"/>
        <v>155326</v>
      </c>
      <c r="G191" s="315">
        <f t="shared" si="17"/>
        <v>0</v>
      </c>
      <c r="H191" s="315">
        <f t="shared" si="17"/>
        <v>155326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155326</v>
      </c>
      <c r="N191" s="391">
        <f t="shared" si="18"/>
        <v>-155326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1301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1302</v>
      </c>
      <c r="E193" s="614">
        <f t="shared" si="17"/>
        <v>0</v>
      </c>
      <c r="F193" s="315">
        <f t="shared" si="17"/>
        <v>67803</v>
      </c>
      <c r="G193" s="315">
        <f t="shared" si="17"/>
        <v>0</v>
      </c>
      <c r="H193" s="315">
        <f t="shared" si="17"/>
        <v>67803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67803</v>
      </c>
      <c r="N193" s="391">
        <f t="shared" si="18"/>
        <v>-67803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1303</v>
      </c>
      <c r="E194" s="614">
        <f t="shared" si="17"/>
        <v>0</v>
      </c>
      <c r="F194" s="315">
        <f t="shared" si="17"/>
        <v>35798</v>
      </c>
      <c r="G194" s="315">
        <f t="shared" si="17"/>
        <v>0</v>
      </c>
      <c r="H194" s="315">
        <f t="shared" si="17"/>
        <v>35798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35798</v>
      </c>
      <c r="N194" s="391">
        <f t="shared" si="18"/>
        <v>-35798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1304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199" t="s">
        <v>1305</v>
      </c>
      <c r="D196" s="1200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78" t="s">
        <v>1306</v>
      </c>
      <c r="D197" s="1178"/>
      <c r="E197" s="615">
        <f t="shared" si="20"/>
        <v>0</v>
      </c>
      <c r="F197" s="393">
        <f t="shared" si="20"/>
        <v>3894658</v>
      </c>
      <c r="G197" s="393">
        <f t="shared" si="20"/>
        <v>0</v>
      </c>
      <c r="H197" s="393">
        <f t="shared" si="20"/>
        <v>3894658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3894658</v>
      </c>
      <c r="N197" s="395">
        <f t="shared" si="21"/>
        <v>-3894658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3821705</v>
      </c>
      <c r="S197" s="394">
        <f t="shared" si="22"/>
        <v>-3821705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-3821705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1307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1308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1309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1310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1311</v>
      </c>
      <c r="E202" s="614">
        <f t="shared" si="23"/>
        <v>0</v>
      </c>
      <c r="F202" s="315">
        <f t="shared" si="23"/>
        <v>210117</v>
      </c>
      <c r="G202" s="315">
        <f t="shared" si="23"/>
        <v>0</v>
      </c>
      <c r="H202" s="315">
        <f t="shared" si="23"/>
        <v>210117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210117</v>
      </c>
      <c r="N202" s="391">
        <f t="shared" si="24"/>
        <v>-210117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210117</v>
      </c>
      <c r="S202" s="390">
        <f t="shared" si="25"/>
        <v>-210117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-210117</v>
      </c>
    </row>
    <row r="203" spans="1:23" ht="18.75" thickBot="1">
      <c r="A203" s="329">
        <v>155</v>
      </c>
      <c r="B203" s="177"/>
      <c r="C203" s="178">
        <v>1016</v>
      </c>
      <c r="D203" s="187" t="s">
        <v>1312</v>
      </c>
      <c r="E203" s="614">
        <f t="shared" si="23"/>
        <v>0</v>
      </c>
      <c r="F203" s="315">
        <f t="shared" si="23"/>
        <v>385</v>
      </c>
      <c r="G203" s="315">
        <f t="shared" si="23"/>
        <v>0</v>
      </c>
      <c r="H203" s="315">
        <f t="shared" si="23"/>
        <v>385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385</v>
      </c>
      <c r="N203" s="391">
        <f t="shared" si="24"/>
        <v>-385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385</v>
      </c>
      <c r="S203" s="390">
        <f t="shared" si="25"/>
        <v>-385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-385</v>
      </c>
    </row>
    <row r="204" spans="1:23" ht="18.75" thickBot="1">
      <c r="A204" s="329">
        <v>160</v>
      </c>
      <c r="B204" s="182"/>
      <c r="C204" s="211">
        <v>1020</v>
      </c>
      <c r="D204" s="212" t="s">
        <v>1313</v>
      </c>
      <c r="E204" s="614">
        <f t="shared" si="23"/>
        <v>0</v>
      </c>
      <c r="F204" s="315">
        <f t="shared" si="23"/>
        <v>3517539</v>
      </c>
      <c r="G204" s="315">
        <f t="shared" si="23"/>
        <v>0</v>
      </c>
      <c r="H204" s="315">
        <f t="shared" si="23"/>
        <v>3517539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3517539</v>
      </c>
      <c r="N204" s="391">
        <f t="shared" si="24"/>
        <v>-3517539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3517539</v>
      </c>
      <c r="S204" s="390">
        <f t="shared" si="25"/>
        <v>-3517539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-3517539</v>
      </c>
    </row>
    <row r="205" spans="1:23" ht="18.75" thickBot="1">
      <c r="A205" s="329">
        <v>165</v>
      </c>
      <c r="B205" s="177"/>
      <c r="C205" s="178">
        <v>1030</v>
      </c>
      <c r="D205" s="187" t="s">
        <v>1314</v>
      </c>
      <c r="E205" s="614">
        <f t="shared" si="23"/>
        <v>0</v>
      </c>
      <c r="F205" s="315">
        <f t="shared" si="23"/>
        <v>2376</v>
      </c>
      <c r="G205" s="315">
        <f t="shared" si="23"/>
        <v>0</v>
      </c>
      <c r="H205" s="315">
        <f t="shared" si="23"/>
        <v>2376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2376</v>
      </c>
      <c r="N205" s="391">
        <f t="shared" si="24"/>
        <v>-2376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2376</v>
      </c>
      <c r="S205" s="390">
        <f t="shared" si="25"/>
        <v>-2376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-2376</v>
      </c>
    </row>
    <row r="206" spans="1:23" ht="18.75" thickBot="1">
      <c r="A206" s="329">
        <v>175</v>
      </c>
      <c r="B206" s="177"/>
      <c r="C206" s="211">
        <v>1051</v>
      </c>
      <c r="D206" s="214" t="s">
        <v>1315</v>
      </c>
      <c r="E206" s="614">
        <f t="shared" si="23"/>
        <v>0</v>
      </c>
      <c r="F206" s="315">
        <f t="shared" si="23"/>
        <v>12565</v>
      </c>
      <c r="G206" s="315">
        <f t="shared" si="23"/>
        <v>0</v>
      </c>
      <c r="H206" s="315">
        <f t="shared" si="23"/>
        <v>12565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12565</v>
      </c>
      <c r="N206" s="391">
        <f t="shared" si="24"/>
        <v>-12565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1316</v>
      </c>
      <c r="E207" s="614">
        <f t="shared" si="23"/>
        <v>0</v>
      </c>
      <c r="F207" s="315">
        <f t="shared" si="23"/>
        <v>60388</v>
      </c>
      <c r="G207" s="315">
        <f t="shared" si="23"/>
        <v>0</v>
      </c>
      <c r="H207" s="315">
        <f t="shared" si="23"/>
        <v>60388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60388</v>
      </c>
      <c r="N207" s="391">
        <f t="shared" si="24"/>
        <v>-60388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1317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1318</v>
      </c>
      <c r="E209" s="614">
        <f t="shared" si="23"/>
        <v>0</v>
      </c>
      <c r="F209" s="315">
        <f t="shared" si="23"/>
        <v>91288</v>
      </c>
      <c r="G209" s="315">
        <f t="shared" si="23"/>
        <v>0</v>
      </c>
      <c r="H209" s="315">
        <f t="shared" si="23"/>
        <v>91288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91288</v>
      </c>
      <c r="N209" s="391">
        <f t="shared" si="24"/>
        <v>-91288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91288</v>
      </c>
      <c r="S209" s="390">
        <f t="shared" si="26"/>
        <v>-91288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-91288</v>
      </c>
    </row>
    <row r="210" spans="1:23" ht="18.75" thickBot="1">
      <c r="A210" s="329">
        <v>200</v>
      </c>
      <c r="B210" s="177"/>
      <c r="C210" s="215">
        <v>1063</v>
      </c>
      <c r="D210" s="217" t="s">
        <v>1932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1320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1321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1568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1322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64" t="s">
        <v>854</v>
      </c>
      <c r="D215" s="1164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855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856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857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64" t="s">
        <v>1524</v>
      </c>
      <c r="D219" s="1164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1323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1324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1325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1326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1327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64" t="s">
        <v>1328</v>
      </c>
      <c r="D225" s="1164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1569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1329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66" t="s">
        <v>1330</v>
      </c>
      <c r="D228" s="1171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68" t="s">
        <v>1331</v>
      </c>
      <c r="D229" s="1169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68" t="s">
        <v>1332</v>
      </c>
      <c r="D230" s="1169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68" t="s">
        <v>1333</v>
      </c>
      <c r="D231" s="1169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60" t="s">
        <v>1334</v>
      </c>
      <c r="D232" s="1160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1335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1336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1337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1338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1339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1340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1341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1342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1343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1344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1345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1346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1347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67" t="s">
        <v>1348</v>
      </c>
      <c r="D246" s="1167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67" t="s">
        <v>1349</v>
      </c>
      <c r="D247" s="1167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67" t="s">
        <v>1350</v>
      </c>
      <c r="D248" s="1167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60" t="s">
        <v>1351</v>
      </c>
      <c r="D249" s="1160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1352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1353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1354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1355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1356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1357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64" t="s">
        <v>1358</v>
      </c>
      <c r="D256" s="1164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1359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1360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1361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66" t="s">
        <v>1362</v>
      </c>
      <c r="D260" s="1166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67" t="s">
        <v>1439</v>
      </c>
      <c r="D261" s="1167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68" t="s">
        <v>1363</v>
      </c>
      <c r="D262" s="1169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60" t="s">
        <v>858</v>
      </c>
      <c r="D263" s="1160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859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860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55" t="s">
        <v>1364</v>
      </c>
      <c r="D266" s="1155"/>
      <c r="E266" s="615">
        <f aca="true" t="shared" si="66" ref="E266:H267">SUMIF($B$594:$B$12469,$B266,E$594:E$12469)</f>
        <v>0</v>
      </c>
      <c r="F266" s="393">
        <f t="shared" si="66"/>
        <v>162461</v>
      </c>
      <c r="G266" s="393">
        <f t="shared" si="66"/>
        <v>0</v>
      </c>
      <c r="H266" s="393">
        <f t="shared" si="66"/>
        <v>162461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162461</v>
      </c>
      <c r="N266" s="410">
        <f t="shared" si="67"/>
        <v>-162461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162461</v>
      </c>
      <c r="S266" s="409">
        <f t="shared" si="68"/>
        <v>-162461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-162461</v>
      </c>
      <c r="X266" s="275"/>
    </row>
    <row r="267" spans="1:24" s="411" customFormat="1" ht="18.75" thickBot="1">
      <c r="A267" s="328">
        <v>710</v>
      </c>
      <c r="B267" s="222">
        <v>5200</v>
      </c>
      <c r="C267" s="1156" t="s">
        <v>1365</v>
      </c>
      <c r="D267" s="1156"/>
      <c r="E267" s="615">
        <f t="shared" si="66"/>
        <v>0</v>
      </c>
      <c r="F267" s="393">
        <f t="shared" si="66"/>
        <v>14212948</v>
      </c>
      <c r="G267" s="393">
        <f t="shared" si="66"/>
        <v>0</v>
      </c>
      <c r="H267" s="393">
        <f t="shared" si="66"/>
        <v>14212948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14212948</v>
      </c>
      <c r="N267" s="410">
        <f t="shared" si="67"/>
        <v>-14212948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14212948</v>
      </c>
      <c r="S267" s="409">
        <f t="shared" si="68"/>
        <v>-14212948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-14212948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1366</v>
      </c>
      <c r="E268" s="614">
        <f aca="true" t="shared" si="69" ref="E268:H274">SUMIF($C$594:$C$12469,$C268,E$594:E$12469)</f>
        <v>0</v>
      </c>
      <c r="F268" s="315">
        <f t="shared" si="69"/>
        <v>91969</v>
      </c>
      <c r="G268" s="315">
        <f t="shared" si="69"/>
        <v>0</v>
      </c>
      <c r="H268" s="315">
        <f t="shared" si="69"/>
        <v>91969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91969</v>
      </c>
      <c r="N268" s="413">
        <f t="shared" si="70"/>
        <v>-91969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91969</v>
      </c>
      <c r="S268" s="412">
        <f t="shared" si="71"/>
        <v>-91969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-91969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1367</v>
      </c>
      <c r="E269" s="614">
        <f t="shared" si="69"/>
        <v>0</v>
      </c>
      <c r="F269" s="315">
        <f t="shared" si="69"/>
        <v>107167</v>
      </c>
      <c r="G269" s="315">
        <f t="shared" si="69"/>
        <v>0</v>
      </c>
      <c r="H269" s="315">
        <f t="shared" si="69"/>
        <v>107167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107167</v>
      </c>
      <c r="N269" s="413">
        <f t="shared" si="70"/>
        <v>-107167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107167</v>
      </c>
      <c r="S269" s="412">
        <f t="shared" si="71"/>
        <v>-107167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-107167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9208107</v>
      </c>
      <c r="G270" s="315">
        <f t="shared" si="69"/>
        <v>0</v>
      </c>
      <c r="H270" s="315">
        <f t="shared" si="69"/>
        <v>9208107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9208107</v>
      </c>
      <c r="N270" s="413">
        <f t="shared" si="70"/>
        <v>-9208107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9208107</v>
      </c>
      <c r="S270" s="412">
        <f t="shared" si="71"/>
        <v>-9208107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-9208107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4414477</v>
      </c>
      <c r="G271" s="315">
        <f t="shared" si="69"/>
        <v>0</v>
      </c>
      <c r="H271" s="315">
        <f t="shared" si="69"/>
        <v>4414477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4414477</v>
      </c>
      <c r="N271" s="413">
        <f t="shared" si="70"/>
        <v>-4414477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4414477</v>
      </c>
      <c r="S271" s="412">
        <f t="shared" si="71"/>
        <v>-4414477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-4414477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372600</v>
      </c>
      <c r="G272" s="315">
        <f t="shared" si="69"/>
        <v>0</v>
      </c>
      <c r="H272" s="315">
        <f t="shared" si="69"/>
        <v>372600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372600</v>
      </c>
      <c r="N272" s="413">
        <f t="shared" si="70"/>
        <v>-372600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372600</v>
      </c>
      <c r="S272" s="412">
        <f t="shared" si="71"/>
        <v>-372600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-372600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18628</v>
      </c>
      <c r="G274" s="315">
        <f t="shared" si="69"/>
        <v>0</v>
      </c>
      <c r="H274" s="315">
        <f t="shared" si="69"/>
        <v>18628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18628</v>
      </c>
      <c r="N274" s="413">
        <f t="shared" si="70"/>
        <v>-18628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18628</v>
      </c>
      <c r="S274" s="412">
        <f t="shared" si="71"/>
        <v>-18628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-18628</v>
      </c>
    </row>
    <row r="275" spans="1:24" s="411" customFormat="1" ht="18.75" thickBot="1">
      <c r="A275" s="328">
        <v>750</v>
      </c>
      <c r="B275" s="222">
        <v>5300</v>
      </c>
      <c r="C275" s="1159" t="s">
        <v>303</v>
      </c>
      <c r="D275" s="1159"/>
      <c r="E275" s="615">
        <f>SUMIF($B$594:$B$12469,$B275,E$594:E$12469)</f>
        <v>0</v>
      </c>
      <c r="F275" s="393">
        <f>SUMIF($B$594:$B$12469,$B275,F$594:F$12469)</f>
        <v>1318</v>
      </c>
      <c r="G275" s="393">
        <f>SUMIF($B$594:$B$12469,$B275,G$594:G$12469)</f>
        <v>0</v>
      </c>
      <c r="H275" s="393">
        <f>SUMIF($B$594:$B$12469,$B275,H$594:H$12469)</f>
        <v>1318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1318</v>
      </c>
      <c r="N275" s="410">
        <f>SUMIF($B$594:$B$12469,$B275,N$594:N$12469)</f>
        <v>-1318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1318</v>
      </c>
      <c r="S275" s="409">
        <f t="shared" si="72"/>
        <v>-1318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-1318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1570</v>
      </c>
      <c r="E276" s="614">
        <f aca="true" t="shared" si="73" ref="E276:H277">SUMIF($C$594:$C$12469,$C276,E$594:E$12469)</f>
        <v>0</v>
      </c>
      <c r="F276" s="315">
        <f t="shared" si="73"/>
        <v>1318</v>
      </c>
      <c r="G276" s="315">
        <f t="shared" si="73"/>
        <v>0</v>
      </c>
      <c r="H276" s="315">
        <f t="shared" si="73"/>
        <v>1318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1318</v>
      </c>
      <c r="N276" s="413">
        <f t="shared" si="74"/>
        <v>-1318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1318</v>
      </c>
      <c r="S276" s="412">
        <f t="shared" si="75"/>
        <v>-1318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-1318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55" t="s">
        <v>1382</v>
      </c>
      <c r="D278" s="1155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60" t="s">
        <v>1383</v>
      </c>
      <c r="D279" s="1160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1384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1385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1386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1387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61" t="s">
        <v>1388</v>
      </c>
      <c r="D284" s="1162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1389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1390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1391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63" t="s">
        <v>1392</v>
      </c>
      <c r="D288" s="1164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1393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1394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1395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708</v>
      </c>
      <c r="D292" s="235" t="s">
        <v>1396</v>
      </c>
      <c r="E292" s="346">
        <f>SUMIF($C$594:$C$12469,$C292,E$594:E$12469)</f>
        <v>0</v>
      </c>
      <c r="F292" s="434">
        <f>SUMIF($C$594:$C$12469,$C292,F$594:F$12469)</f>
        <v>19918233</v>
      </c>
      <c r="G292" s="434">
        <f>SUMIF($C$594:$C$12469,$C292,G$594:G$12469)</f>
        <v>0</v>
      </c>
      <c r="H292" s="434">
        <f>SUMIF($C$594:$C$12469,$C292,H$594:H$12469)</f>
        <v>19918233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19918233</v>
      </c>
      <c r="N292" s="435">
        <f>SUMIF($C$594:$C$12469,$C292,N$594:N$12469)</f>
        <v>-19918233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18198432</v>
      </c>
      <c r="S292" s="435">
        <f t="shared" si="87"/>
        <v>-18198432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-18198432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54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297" s="1179"/>
      <c r="D297" s="1179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1132</v>
      </c>
      <c r="F298" s="349" t="s">
        <v>986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57">
        <f>$B$9</f>
        <v>0</v>
      </c>
      <c r="C299" s="1179"/>
      <c r="D299" s="1179"/>
      <c r="E299" s="350">
        <f>$E$9</f>
        <v>41640</v>
      </c>
      <c r="F299" s="351">
        <f>$F$9</f>
        <v>41759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57" t="str">
        <f>$B$12</f>
        <v>Министерство на околната среда и водите</v>
      </c>
      <c r="C302" s="1179"/>
      <c r="D302" s="1179"/>
      <c r="E302" s="348" t="s">
        <v>1134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1136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 t="str">
        <f>$E$17</f>
        <v>98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1397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1398</v>
      </c>
      <c r="C307" s="441" t="s">
        <v>1399</v>
      </c>
      <c r="D307" s="442" t="s">
        <v>1400</v>
      </c>
      <c r="E307" s="443" t="s">
        <v>1401</v>
      </c>
      <c r="F307" s="443" t="s">
        <v>1402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1403</v>
      </c>
      <c r="D308" s="442" t="s">
        <v>1404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1405</v>
      </c>
      <c r="D309" s="442" t="s">
        <v>1406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1407</v>
      </c>
      <c r="D310" s="442" t="s">
        <v>1408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1409</v>
      </c>
      <c r="D311" s="442" t="s">
        <v>1410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1411</v>
      </c>
      <c r="D312" s="442" t="s">
        <v>1406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1412</v>
      </c>
      <c r="D313" s="442" t="s">
        <v>1413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1414</v>
      </c>
      <c r="D314" s="442" t="s">
        <v>1415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1416</v>
      </c>
      <c r="D315" s="442" t="s">
        <v>1417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1418</v>
      </c>
      <c r="D316" s="442" t="s">
        <v>1419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1420</v>
      </c>
      <c r="D317" s="442" t="s">
        <v>1421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1422</v>
      </c>
      <c r="D318" s="442" t="s">
        <v>1423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1424</v>
      </c>
      <c r="D319" s="442" t="s">
        <v>1425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1426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969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158" t="s">
        <v>400</v>
      </c>
      <c r="C331" s="1158"/>
      <c r="D331" s="1158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54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335" s="1179"/>
      <c r="D335" s="1179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1132</v>
      </c>
      <c r="F336" s="349" t="s">
        <v>986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57">
        <f>$B$9</f>
        <v>0</v>
      </c>
      <c r="C337" s="1179"/>
      <c r="D337" s="1179"/>
      <c r="E337" s="350">
        <f>$E$9</f>
        <v>41640</v>
      </c>
      <c r="F337" s="351">
        <f>$F$9</f>
        <v>41759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57" t="str">
        <f>$B$12</f>
        <v>Министерство на околната среда и водите</v>
      </c>
      <c r="C340" s="1179"/>
      <c r="D340" s="1179"/>
      <c r="E340" s="348" t="s">
        <v>1134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1136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 t="str">
        <f>$E$17</f>
        <v>98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1137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1933</v>
      </c>
      <c r="E344" s="299" t="s">
        <v>1139</v>
      </c>
      <c r="F344" s="1180" t="s">
        <v>1140</v>
      </c>
      <c r="G344" s="1181"/>
      <c r="H344" s="1182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1045</v>
      </c>
      <c r="C345" s="299" t="s">
        <v>1141</v>
      </c>
      <c r="D345" s="175" t="s">
        <v>401</v>
      </c>
      <c r="E345" s="369">
        <v>2014</v>
      </c>
      <c r="F345" s="518" t="s">
        <v>1461</v>
      </c>
      <c r="G345" s="518" t="s">
        <v>1460</v>
      </c>
      <c r="H345" s="517" t="s">
        <v>1459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1"/>
      <c r="D346" s="1041" t="s">
        <v>402</v>
      </c>
      <c r="E346" s="371" t="s">
        <v>428</v>
      </c>
      <c r="F346" s="371" t="s">
        <v>429</v>
      </c>
      <c r="G346" s="371" t="s">
        <v>1476</v>
      </c>
      <c r="H346" s="371" t="s">
        <v>1477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869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8" t="s">
        <v>868</v>
      </c>
      <c r="D348" s="1209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870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871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872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873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874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875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876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1441</v>
      </c>
      <c r="D358" s="180" t="s">
        <v>877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878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879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1571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210" t="s">
        <v>880</v>
      </c>
      <c r="D362" s="1210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881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882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883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884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885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87" t="s">
        <v>1572</v>
      </c>
      <c r="D370" s="1188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886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1368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1573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1574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83" t="s">
        <v>1369</v>
      </c>
      <c r="D375" s="1184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6" t="s">
        <v>1370</v>
      </c>
      <c r="D378" s="1176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1442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1443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1938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2" t="s">
        <v>1371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83" t="s">
        <v>1372</v>
      </c>
      <c r="D383" s="1184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83" t="s">
        <v>1373</v>
      </c>
      <c r="D386" s="1184"/>
      <c r="E386" s="626">
        <f>+E387+E388</f>
        <v>0</v>
      </c>
      <c r="F386" s="629">
        <f>+F387+F388</f>
        <v>22749159</v>
      </c>
      <c r="G386" s="469">
        <f>+G387+G388</f>
        <v>0</v>
      </c>
      <c r="H386" s="463">
        <f>+H387+H388</f>
        <v>22749159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>
        <v>22749159</v>
      </c>
      <c r="G387" s="310"/>
      <c r="H387" s="826">
        <f>F387+G387</f>
        <v>22749159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2" t="s">
        <v>1374</v>
      </c>
      <c r="D389" s="1202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186" t="s">
        <v>408</v>
      </c>
      <c r="D393" s="1198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1375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1376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186" t="s">
        <v>1444</v>
      </c>
      <c r="D396" s="1198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1445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1575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186" t="s">
        <v>1377</v>
      </c>
      <c r="D399" s="1198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1446</v>
      </c>
      <c r="E400" s="627"/>
      <c r="F400" s="624">
        <v>14309</v>
      </c>
      <c r="G400" s="465"/>
      <c r="H400" s="826">
        <f aca="true" t="shared" si="93" ref="H400:H406">F400+G400</f>
        <v>14309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>
        <v>159155</v>
      </c>
      <c r="G401" s="465"/>
      <c r="H401" s="826">
        <f t="shared" si="93"/>
        <v>159155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>
        <v>69787</v>
      </c>
      <c r="G402" s="465"/>
      <c r="H402" s="826">
        <f t="shared" si="93"/>
        <v>69787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1860</v>
      </c>
      <c r="E403" s="627"/>
      <c r="F403" s="624">
        <v>36937</v>
      </c>
      <c r="G403" s="465"/>
      <c r="H403" s="826">
        <f t="shared" si="93"/>
        <v>36937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1447</v>
      </c>
      <c r="E404" s="627"/>
      <c r="F404" s="624">
        <v>-280188</v>
      </c>
      <c r="G404" s="465"/>
      <c r="H404" s="826">
        <f t="shared" si="93"/>
        <v>-280188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1448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708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22749159</v>
      </c>
      <c r="G406" s="466">
        <f>SUM(G348,G362,G370,G375,G378,G383,G386,G389,G392,G393,G396,G399)</f>
        <v>0</v>
      </c>
      <c r="H406" s="828">
        <f t="shared" si="93"/>
        <v>22749159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1045</v>
      </c>
      <c r="C407" s="243" t="s">
        <v>1141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1378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04" t="s">
        <v>1864</v>
      </c>
      <c r="D409" s="1205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77" t="s">
        <v>1449</v>
      </c>
      <c r="D410" s="1177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199" t="s">
        <v>1379</v>
      </c>
      <c r="D411" s="1199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199" t="s">
        <v>1380</v>
      </c>
      <c r="D412" s="1200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06" t="s">
        <v>8</v>
      </c>
      <c r="D413" s="1207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1450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1451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708</v>
      </c>
      <c r="D416" s="253" t="s">
        <v>1861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54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420" s="1179"/>
      <c r="D420" s="1179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1132</v>
      </c>
      <c r="F421" s="349" t="s">
        <v>986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57">
        <f>$B$9</f>
        <v>0</v>
      </c>
      <c r="C422" s="1179"/>
      <c r="D422" s="1179"/>
      <c r="E422" s="350">
        <f>$E$9</f>
        <v>41640</v>
      </c>
      <c r="F422" s="351">
        <f>$F$9</f>
        <v>41759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57" t="str">
        <f>$B$12</f>
        <v>Министерство на околната среда и водите</v>
      </c>
      <c r="C425" s="1179"/>
      <c r="D425" s="1179"/>
      <c r="E425" s="348" t="s">
        <v>1134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1136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 t="str">
        <f>$E$17</f>
        <v>98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1137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0" t="s">
        <v>923</v>
      </c>
      <c r="E429" s="299" t="s">
        <v>1139</v>
      </c>
      <c r="F429" s="1180" t="s">
        <v>1140</v>
      </c>
      <c r="G429" s="1181"/>
      <c r="H429" s="1182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1866</v>
      </c>
      <c r="E430" s="303">
        <v>2014</v>
      </c>
      <c r="F430" s="518" t="s">
        <v>1461</v>
      </c>
      <c r="G430" s="518" t="s">
        <v>1460</v>
      </c>
      <c r="H430" s="517" t="s">
        <v>1459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1867</v>
      </c>
      <c r="E431" s="371" t="s">
        <v>428</v>
      </c>
      <c r="F431" s="371" t="s">
        <v>429</v>
      </c>
      <c r="G431" s="371" t="s">
        <v>1476</v>
      </c>
      <c r="H431" s="873" t="s">
        <v>1477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708</v>
      </c>
      <c r="E432" s="456">
        <f>+E163-E292+E406+E416</f>
        <v>0</v>
      </c>
      <c r="F432" s="456">
        <f>+F163-F292+F406+F416</f>
        <v>2830926</v>
      </c>
      <c r="G432" s="456">
        <f>+G163-G292+G406+G416</f>
        <v>0</v>
      </c>
      <c r="H432" s="456">
        <f>+H163-H292+H406+H416</f>
        <v>2830926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54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436" s="1179"/>
      <c r="D436" s="1179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1132</v>
      </c>
      <c r="F437" s="349" t="s">
        <v>986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57">
        <f>$B$9</f>
        <v>0</v>
      </c>
      <c r="C438" s="1179"/>
      <c r="D438" s="1179"/>
      <c r="E438" s="350">
        <f>$E$9</f>
        <v>41640</v>
      </c>
      <c r="F438" s="351">
        <f>$F$9</f>
        <v>41759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57" t="str">
        <f>$B$12</f>
        <v>Министерство на околната среда и водите</v>
      </c>
      <c r="C441" s="1179"/>
      <c r="D441" s="1179"/>
      <c r="E441" s="348" t="s">
        <v>1134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1136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 t="str">
        <f>$E$17</f>
        <v>98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1137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6" t="s">
        <v>1427</v>
      </c>
      <c r="E445" s="299" t="s">
        <v>1139</v>
      </c>
      <c r="F445" s="1180" t="s">
        <v>1140</v>
      </c>
      <c r="G445" s="1181"/>
      <c r="H445" s="1182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1045</v>
      </c>
      <c r="C446" s="243" t="s">
        <v>1141</v>
      </c>
      <c r="D446" s="175" t="s">
        <v>401</v>
      </c>
      <c r="E446" s="303">
        <v>2014</v>
      </c>
      <c r="F446" s="518" t="s">
        <v>1461</v>
      </c>
      <c r="G446" s="518" t="s">
        <v>1460</v>
      </c>
      <c r="H446" s="517" t="s">
        <v>1459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39"/>
      <c r="C447" s="1039"/>
      <c r="D447" s="370" t="s">
        <v>1428</v>
      </c>
      <c r="E447" s="371" t="s">
        <v>428</v>
      </c>
      <c r="F447" s="371" t="s">
        <v>429</v>
      </c>
      <c r="G447" s="371" t="s">
        <v>1476</v>
      </c>
      <c r="H447" s="873" t="s">
        <v>1477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3" t="s">
        <v>1870</v>
      </c>
      <c r="D448" s="1175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1381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1871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1872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64" t="s">
        <v>1873</v>
      </c>
      <c r="D452" s="1164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1874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1875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64" t="s">
        <v>1876</v>
      </c>
      <c r="D455" s="1164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1877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1878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189" t="s">
        <v>1879</v>
      </c>
      <c r="D458" s="1184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1880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1881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1882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1883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1884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1885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190" t="s">
        <v>1886</v>
      </c>
      <c r="D465" s="1191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1887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1888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6" t="s">
        <v>1889</v>
      </c>
      <c r="D468" s="1176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1890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1891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1892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1893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1894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1895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1896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887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888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889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890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891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1940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892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893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87" t="s">
        <v>894</v>
      </c>
      <c r="D484" s="1188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895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896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897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1" t="s">
        <v>184</v>
      </c>
      <c r="D489" s="1193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97" t="s">
        <v>185</v>
      </c>
      <c r="D490" s="1197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6" t="s">
        <v>194</v>
      </c>
      <c r="D499" s="1176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6" t="s">
        <v>198</v>
      </c>
      <c r="D503" s="1176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6" t="s">
        <v>443</v>
      </c>
      <c r="D508" s="1176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898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899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87" t="s">
        <v>444</v>
      </c>
      <c r="D511" s="1188"/>
      <c r="E511" s="626">
        <f>SUM(E512:E517)</f>
        <v>0</v>
      </c>
      <c r="F511" s="623">
        <f>SUM(F512:F517)</f>
        <v>-2845225</v>
      </c>
      <c r="G511" s="463">
        <f>SUM(G512:G517)</f>
        <v>0</v>
      </c>
      <c r="H511" s="463">
        <f>SUM(H512:H517)</f>
        <v>-2845225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904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905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906</v>
      </c>
      <c r="E514" s="627"/>
      <c r="F514" s="624">
        <v>-2845225</v>
      </c>
      <c r="G514" s="465"/>
      <c r="H514" s="826">
        <f t="shared" si="97"/>
        <v>-2845225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901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900</v>
      </c>
      <c r="D516" s="912" t="s">
        <v>902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903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83" t="s">
        <v>1576</v>
      </c>
      <c r="D518" s="1184"/>
      <c r="E518" s="626">
        <f>SUM(E519:E521)</f>
        <v>0</v>
      </c>
      <c r="F518" s="623">
        <f>SUM(F519:F521)</f>
        <v>14299</v>
      </c>
      <c r="G518" s="463">
        <f>SUM(G519:G521)</f>
        <v>0</v>
      </c>
      <c r="H518" s="463">
        <f>SUM(H519:H521)</f>
        <v>14299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907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908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1453</v>
      </c>
      <c r="E521" s="627"/>
      <c r="F521" s="640">
        <v>14299</v>
      </c>
      <c r="G521" s="260"/>
      <c r="H521" s="826">
        <f>F521+G521</f>
        <v>14299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85" t="s">
        <v>206</v>
      </c>
      <c r="D522" s="1185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186" t="s">
        <v>909</v>
      </c>
      <c r="D523" s="1186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196" t="s">
        <v>211</v>
      </c>
      <c r="D528" s="1188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6" t="s">
        <v>214</v>
      </c>
      <c r="D531" s="1176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910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911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912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924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925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926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927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928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929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930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931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913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914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1454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1455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915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916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917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918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196" t="s">
        <v>932</v>
      </c>
      <c r="D553" s="1196"/>
      <c r="E553" s="626">
        <f>SUM(E554:E572)</f>
        <v>0</v>
      </c>
      <c r="F553" s="623">
        <f>SUM(F554:F572)</f>
        <v>0</v>
      </c>
      <c r="G553" s="463">
        <f>SUM(G554:G572)</f>
        <v>0</v>
      </c>
      <c r="H553" s="463">
        <f>SUM(H554:H572)</f>
        <v>0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933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934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935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936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937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938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939</v>
      </c>
      <c r="E560" s="593"/>
      <c r="F560" s="596"/>
      <c r="G560" s="310"/>
      <c r="H560" s="826">
        <f t="shared" si="100"/>
        <v>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940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941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942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943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944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945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946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947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948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949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950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951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192" t="s">
        <v>952</v>
      </c>
      <c r="D573" s="1193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953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954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955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956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194" t="s">
        <v>957</v>
      </c>
      <c r="D578" s="1195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919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920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921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922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958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708</v>
      </c>
      <c r="D584" s="253" t="s">
        <v>959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-2830926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-2830926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1512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1456</v>
      </c>
      <c r="C587" s="501"/>
      <c r="D587" s="347" t="s">
        <v>1954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 t="s">
        <v>1951</v>
      </c>
      <c r="C588" s="504"/>
      <c r="D588" s="505" t="s">
        <v>1956</v>
      </c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1952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 t="s">
        <v>1953</v>
      </c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1457</v>
      </c>
      <c r="C591" s="501"/>
      <c r="D591" s="347" t="s">
        <v>1458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30">
      <c r="A592" s="344"/>
      <c r="B592" s="508"/>
      <c r="C592" s="508"/>
      <c r="D592" s="509" t="s">
        <v>1955</v>
      </c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  <v>1</v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  <v>1</v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54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596" s="1179"/>
      <c r="D596" s="1179"/>
      <c r="E596" s="348"/>
      <c r="F596" s="348"/>
      <c r="G596" s="348"/>
      <c r="H596" s="354"/>
      <c r="I596" s="281">
        <f>(IF($E724&lt;&gt;0,$I$2,IF($H724&lt;&gt;0,$I$2,"")))</f>
        <v>1</v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1132</v>
      </c>
      <c r="F597" s="349" t="s">
        <v>986</v>
      </c>
      <c r="G597" s="348"/>
      <c r="H597" s="354"/>
      <c r="I597" s="281">
        <f>(IF($E724&lt;&gt;0,$I$2,IF($H724&lt;&gt;0,$I$2,"")))</f>
        <v>1</v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57">
        <f>$B$9</f>
        <v>0</v>
      </c>
      <c r="C598" s="1179"/>
      <c r="D598" s="1179"/>
      <c r="E598" s="350">
        <f>$E$9</f>
        <v>41640</v>
      </c>
      <c r="F598" s="351">
        <f>$F$9</f>
        <v>41759</v>
      </c>
      <c r="G598" s="348"/>
      <c r="H598" s="354"/>
      <c r="I598" s="281">
        <f>(IF($E724&lt;&gt;0,$I$2,IF($H724&lt;&gt;0,$I$2,"")))</f>
        <v>1</v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  <v>1</v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  <v>1</v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57" t="str">
        <f>$B$12</f>
        <v>Министерство на околната среда и водите</v>
      </c>
      <c r="C601" s="1179"/>
      <c r="D601" s="1179"/>
      <c r="E601" s="348" t="s">
        <v>1134</v>
      </c>
      <c r="F601" s="355" t="str">
        <f>$F$12</f>
        <v>1900</v>
      </c>
      <c r="G601" s="348"/>
      <c r="H601" s="354"/>
      <c r="I601" s="281">
        <f>(IF($E724&lt;&gt;0,$I$2,IF($H724&lt;&gt;0,$I$2,"")))</f>
        <v>1</v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1136</v>
      </c>
      <c r="F602" s="348"/>
      <c r="G602" s="348"/>
      <c r="H602" s="354"/>
      <c r="I602" s="281">
        <f>(IF($E724&lt;&gt;0,$I$2,IF($H724&lt;&gt;0,$I$2,"")))</f>
        <v>1</v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 t="str">
        <f>$E$17</f>
        <v>98</v>
      </c>
      <c r="F603" s="347"/>
      <c r="G603" s="347"/>
      <c r="H603" s="503"/>
      <c r="I603" s="281">
        <f>(IF($E724&lt;&gt;0,$I$2,IF($H724&lt;&gt;0,$I$2,"")))</f>
        <v>1</v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1137</v>
      </c>
      <c r="I604" s="281">
        <f>(IF($E724&lt;&gt;0,$I$2,IF($H724&lt;&gt;0,$I$2,"")))</f>
        <v>1</v>
      </c>
      <c r="K604" s="356" t="s">
        <v>422</v>
      </c>
      <c r="L604" s="348"/>
      <c r="M604" s="354"/>
      <c r="N604" s="357" t="s">
        <v>1137</v>
      </c>
      <c r="O604" s="354"/>
      <c r="P604" s="356" t="s">
        <v>423</v>
      </c>
      <c r="Q604" s="348"/>
      <c r="R604" s="354"/>
      <c r="S604" s="357" t="s">
        <v>1137</v>
      </c>
      <c r="T604" s="348"/>
      <c r="U604" s="354"/>
      <c r="V604" s="357" t="s">
        <v>1137</v>
      </c>
      <c r="W604" s="523"/>
    </row>
    <row r="605" spans="2:23" ht="18.75" thickBot="1">
      <c r="B605" s="1047"/>
      <c r="C605" s="517"/>
      <c r="D605" s="1038" t="s">
        <v>1467</v>
      </c>
      <c r="E605" s="299" t="s">
        <v>1139</v>
      </c>
      <c r="F605" s="1180" t="s">
        <v>1140</v>
      </c>
      <c r="G605" s="1181"/>
      <c r="H605" s="1182"/>
      <c r="I605" s="281">
        <f>(IF($E724&lt;&gt;0,$I$2,IF($H724&lt;&gt;0,$I$2,"")))</f>
        <v>1</v>
      </c>
      <c r="K605" s="531"/>
      <c r="L605" s="532"/>
      <c r="M605" s="533"/>
      <c r="N605" s="534"/>
      <c r="O605" s="282"/>
      <c r="P605" s="1172" t="s">
        <v>1901</v>
      </c>
      <c r="Q605" s="1172" t="s">
        <v>1902</v>
      </c>
      <c r="R605" s="1172" t="s">
        <v>1903</v>
      </c>
      <c r="S605" s="1172" t="s">
        <v>425</v>
      </c>
      <c r="T605" s="535" t="s">
        <v>426</v>
      </c>
      <c r="U605" s="536"/>
      <c r="V605" s="537"/>
      <c r="W605" s="365"/>
    </row>
    <row r="606" spans="2:23" ht="55.5" customHeight="1" thickBot="1">
      <c r="B606" s="242" t="s">
        <v>1045</v>
      </c>
      <c r="C606" s="243" t="s">
        <v>1141</v>
      </c>
      <c r="D606" s="540" t="s">
        <v>1468</v>
      </c>
      <c r="E606" s="303">
        <v>2014</v>
      </c>
      <c r="F606" s="518" t="s">
        <v>1461</v>
      </c>
      <c r="G606" s="518" t="s">
        <v>1460</v>
      </c>
      <c r="H606" s="517" t="s">
        <v>1459</v>
      </c>
      <c r="I606" s="281">
        <f>(IF($E724&lt;&gt;0,$I$2,IF($H724&lt;&gt;0,$I$2,"")))</f>
        <v>1</v>
      </c>
      <c r="K606" s="1034" t="s">
        <v>1898</v>
      </c>
      <c r="L606" s="1034" t="s">
        <v>1899</v>
      </c>
      <c r="M606" s="1035" t="s">
        <v>1900</v>
      </c>
      <c r="N606" s="1035" t="s">
        <v>424</v>
      </c>
      <c r="O606" s="282"/>
      <c r="P606" s="1173"/>
      <c r="Q606" s="1173"/>
      <c r="R606" s="1173"/>
      <c r="S606" s="1173"/>
      <c r="T606" s="538">
        <v>2014</v>
      </c>
      <c r="U606" s="538">
        <v>2015</v>
      </c>
      <c r="V606" s="538" t="s">
        <v>867</v>
      </c>
      <c r="W606" s="539"/>
    </row>
    <row r="607" spans="2:23" ht="18.75" thickBot="1">
      <c r="B607" s="1039"/>
      <c r="C607" s="517"/>
      <c r="D607" s="370" t="s">
        <v>711</v>
      </c>
      <c r="E607" s="371" t="s">
        <v>428</v>
      </c>
      <c r="F607" s="371" t="s">
        <v>429</v>
      </c>
      <c r="G607" s="371" t="s">
        <v>1476</v>
      </c>
      <c r="H607" s="873" t="s">
        <v>1477</v>
      </c>
      <c r="I607" s="281">
        <f>(IF($E724&lt;&gt;0,$I$2,IF($H724&lt;&gt;0,$I$2,"")))</f>
        <v>1</v>
      </c>
      <c r="K607" s="372" t="s">
        <v>430</v>
      </c>
      <c r="L607" s="372" t="s">
        <v>431</v>
      </c>
      <c r="M607" s="373" t="s">
        <v>432</v>
      </c>
      <c r="N607" s="373" t="s">
        <v>433</v>
      </c>
      <c r="O607" s="282"/>
      <c r="P607" s="1037" t="s">
        <v>434</v>
      </c>
      <c r="Q607" s="1037" t="s">
        <v>435</v>
      </c>
      <c r="R607" s="1037" t="s">
        <v>436</v>
      </c>
      <c r="S607" s="1037" t="s">
        <v>437</v>
      </c>
      <c r="T607" s="1037" t="s">
        <v>1429</v>
      </c>
      <c r="U607" s="1037" t="s">
        <v>1430</v>
      </c>
      <c r="V607" s="1037" t="s">
        <v>1431</v>
      </c>
      <c r="W607" s="542" t="s">
        <v>1432</v>
      </c>
    </row>
    <row r="608" spans="2:23" ht="108.75" thickBot="1">
      <c r="B608" s="517"/>
      <c r="C608" s="1051" t="str">
        <f>VLOOKUP(D608,OP_LIST2,2,FALSE)</f>
        <v>98205</v>
      </c>
      <c r="D608" s="1054" t="s">
        <v>329</v>
      </c>
      <c r="E608" s="543"/>
      <c r="F608" s="485"/>
      <c r="G608" s="485"/>
      <c r="H608" s="378"/>
      <c r="I608" s="281">
        <f>(IF($E724&lt;&gt;0,$I$2,IF($H724&lt;&gt;0,$I$2,"")))</f>
        <v>1</v>
      </c>
      <c r="K608" s="544" t="s">
        <v>1433</v>
      </c>
      <c r="L608" s="544" t="s">
        <v>1433</v>
      </c>
      <c r="M608" s="544" t="s">
        <v>1434</v>
      </c>
      <c r="N608" s="544" t="s">
        <v>1435</v>
      </c>
      <c r="O608" s="282"/>
      <c r="P608" s="544" t="s">
        <v>1433</v>
      </c>
      <c r="Q608" s="544" t="s">
        <v>1433</v>
      </c>
      <c r="R608" s="544" t="s">
        <v>1469</v>
      </c>
      <c r="S608" s="544" t="s">
        <v>1437</v>
      </c>
      <c r="T608" s="544" t="s">
        <v>1433</v>
      </c>
      <c r="U608" s="544" t="s">
        <v>1433</v>
      </c>
      <c r="V608" s="544" t="s">
        <v>1433</v>
      </c>
      <c r="W608" s="381" t="s">
        <v>1438</v>
      </c>
    </row>
    <row r="609" spans="2:23" ht="18.75" thickBot="1">
      <c r="B609" s="1047"/>
      <c r="C609" s="1051">
        <f>VLOOKUP(D610,EBK_DEIN2,2,FALSE)</f>
        <v>6629</v>
      </c>
      <c r="D609" s="1038" t="s">
        <v>1912</v>
      </c>
      <c r="E609" s="485"/>
      <c r="F609" s="485"/>
      <c r="G609" s="485"/>
      <c r="H609" s="378"/>
      <c r="I609" s="281">
        <f>(IF($E724&lt;&gt;0,$I$2,IF($H724&lt;&gt;0,$I$2,"")))</f>
        <v>1</v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18">
      <c r="B610" s="548"/>
      <c r="C610" s="302"/>
      <c r="D610" s="926" t="s">
        <v>220</v>
      </c>
      <c r="E610" s="485"/>
      <c r="F610" s="485"/>
      <c r="G610" s="485"/>
      <c r="H610" s="378"/>
      <c r="I610" s="281">
        <f>(IF($E724&lt;&gt;0,$I$2,IF($H724&lt;&gt;0,$I$2,"")))</f>
        <v>1</v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-19917827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-18198432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1470</v>
      </c>
      <c r="E611" s="485"/>
      <c r="F611" s="485"/>
      <c r="G611" s="485"/>
      <c r="H611" s="378"/>
      <c r="I611" s="281">
        <f>(IF($E724&lt;&gt;0,$I$2,IF($H724&lt;&gt;0,$I$2,"")))</f>
        <v>1</v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4" t="s">
        <v>713</v>
      </c>
      <c r="D612" s="1175"/>
      <c r="E612" s="625">
        <f>SUM(E613:E614)</f>
        <v>0</v>
      </c>
      <c r="F612" s="643">
        <f>SUM(F613:F614)</f>
        <v>1228649</v>
      </c>
      <c r="G612" s="550">
        <f>SUM(G613:G614)</f>
        <v>0</v>
      </c>
      <c r="H612" s="550">
        <f>SUM(H613:H614)</f>
        <v>1228649</v>
      </c>
      <c r="I612" s="308">
        <f>(IF($E612&lt;&gt;0,$I$2,IF($H612&lt;&gt;0,$I$2,"")))</f>
        <v>1</v>
      </c>
      <c r="J612" s="309"/>
      <c r="K612" s="386">
        <f>SUM(K613:K614)</f>
        <v>0</v>
      </c>
      <c r="L612" s="387">
        <f>SUM(L613:L614)</f>
        <v>0</v>
      </c>
      <c r="M612" s="551">
        <f>SUM(M613:M614)</f>
        <v>1228649</v>
      </c>
      <c r="N612" s="552">
        <f>SUM(N613:N614)</f>
        <v>-1228649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714</v>
      </c>
      <c r="E613" s="593"/>
      <c r="F613" s="596">
        <v>369802</v>
      </c>
      <c r="G613" s="310"/>
      <c r="H613" s="826">
        <f>F613+G613</f>
        <v>369802</v>
      </c>
      <c r="I613" s="308">
        <f aca="true" t="shared" si="101" ref="I613:I676">(IF($E613&lt;&gt;0,$I$2,IF($H613&lt;&gt;0,$I$2,"")))</f>
        <v>1</v>
      </c>
      <c r="J613" s="309"/>
      <c r="K613" s="556"/>
      <c r="L613" s="319"/>
      <c r="M613" s="391">
        <f>H613</f>
        <v>369802</v>
      </c>
      <c r="N613" s="557">
        <f>K613+L613-M613</f>
        <v>-369802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715</v>
      </c>
      <c r="E614" s="593"/>
      <c r="F614" s="596">
        <v>858847</v>
      </c>
      <c r="G614" s="310"/>
      <c r="H614" s="826">
        <f>F614+G614</f>
        <v>858847</v>
      </c>
      <c r="I614" s="308">
        <f t="shared" si="101"/>
        <v>1</v>
      </c>
      <c r="J614" s="309"/>
      <c r="K614" s="556"/>
      <c r="L614" s="319"/>
      <c r="M614" s="391">
        <f>H614</f>
        <v>858847</v>
      </c>
      <c r="N614" s="557">
        <f aca="true" t="shared" si="103" ref="N614:N655">K614+L614-M614</f>
        <v>-858847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6" t="s">
        <v>716</v>
      </c>
      <c r="D615" s="1176"/>
      <c r="E615" s="597">
        <f>SUM(E616:E620)</f>
        <v>0</v>
      </c>
      <c r="F615" s="393">
        <f>SUM(F616:F620)</f>
        <v>158962</v>
      </c>
      <c r="G615" s="317">
        <f>SUM(G616:G620)</f>
        <v>0</v>
      </c>
      <c r="H615" s="317">
        <f>SUM(H616:H620)</f>
        <v>158962</v>
      </c>
      <c r="I615" s="308">
        <f t="shared" si="101"/>
        <v>1</v>
      </c>
      <c r="J615" s="309"/>
      <c r="K615" s="394">
        <f>SUM(K616:K620)</f>
        <v>0</v>
      </c>
      <c r="L615" s="395">
        <f>SUM(L616:L620)</f>
        <v>0</v>
      </c>
      <c r="M615" s="559">
        <f>SUM(M616:M620)</f>
        <v>158962</v>
      </c>
      <c r="N615" s="560">
        <f>SUM(N616:N620)</f>
        <v>-158962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717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718</v>
      </c>
      <c r="E617" s="593"/>
      <c r="F617" s="596">
        <v>145672</v>
      </c>
      <c r="G617" s="310"/>
      <c r="H617" s="826">
        <f>F617+G617</f>
        <v>145672</v>
      </c>
      <c r="I617" s="308">
        <f t="shared" si="101"/>
        <v>1</v>
      </c>
      <c r="J617" s="309"/>
      <c r="K617" s="556"/>
      <c r="L617" s="319"/>
      <c r="M617" s="391">
        <f>H617</f>
        <v>145672</v>
      </c>
      <c r="N617" s="557">
        <f t="shared" si="103"/>
        <v>-145672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1296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1297</v>
      </c>
      <c r="E619" s="593"/>
      <c r="F619" s="596">
        <v>2253</v>
      </c>
      <c r="G619" s="310"/>
      <c r="H619" s="826">
        <f>F619+G619</f>
        <v>2253</v>
      </c>
      <c r="I619" s="308">
        <f t="shared" si="101"/>
        <v>1</v>
      </c>
      <c r="J619" s="309"/>
      <c r="K619" s="556"/>
      <c r="L619" s="319"/>
      <c r="M619" s="391">
        <f>H619</f>
        <v>2253</v>
      </c>
      <c r="N619" s="557">
        <f t="shared" si="103"/>
        <v>-2253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1298</v>
      </c>
      <c r="E620" s="593"/>
      <c r="F620" s="596">
        <v>11037</v>
      </c>
      <c r="G620" s="310"/>
      <c r="H620" s="826">
        <f>F620+G620</f>
        <v>11037</v>
      </c>
      <c r="I620" s="308">
        <f t="shared" si="101"/>
        <v>1</v>
      </c>
      <c r="J620" s="309"/>
      <c r="K620" s="556"/>
      <c r="L620" s="319"/>
      <c r="M620" s="391">
        <f>H620</f>
        <v>11037</v>
      </c>
      <c r="N620" s="557">
        <f t="shared" si="103"/>
        <v>-11037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77" t="s">
        <v>1299</v>
      </c>
      <c r="D621" s="1177"/>
      <c r="E621" s="597">
        <f>SUM(E622:E626)</f>
        <v>0</v>
      </c>
      <c r="F621" s="393">
        <f>SUM(F622:F626)</f>
        <v>258831</v>
      </c>
      <c r="G621" s="317">
        <f>SUM(G622:G626)</f>
        <v>0</v>
      </c>
      <c r="H621" s="317">
        <f>SUM(H622:H626)</f>
        <v>258831</v>
      </c>
      <c r="I621" s="308">
        <f t="shared" si="101"/>
        <v>1</v>
      </c>
      <c r="J621" s="309"/>
      <c r="K621" s="394">
        <f>SUM(K622:K626)</f>
        <v>0</v>
      </c>
      <c r="L621" s="395">
        <f>SUM(L622:L626)</f>
        <v>0</v>
      </c>
      <c r="M621" s="559">
        <f>SUM(M622:M626)</f>
        <v>258831</v>
      </c>
      <c r="N621" s="560">
        <f>SUM(N622:N626)</f>
        <v>-258831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1300</v>
      </c>
      <c r="E622" s="593"/>
      <c r="F622" s="596">
        <v>155270</v>
      </c>
      <c r="G622" s="310"/>
      <c r="H622" s="826">
        <f aca="true" t="shared" si="104" ref="H622:H627">F622+G622</f>
        <v>155270</v>
      </c>
      <c r="I622" s="308">
        <f t="shared" si="101"/>
        <v>1</v>
      </c>
      <c r="J622" s="309"/>
      <c r="K622" s="556"/>
      <c r="L622" s="319"/>
      <c r="M622" s="391">
        <f aca="true" t="shared" si="105" ref="M622:M627">H622</f>
        <v>155270</v>
      </c>
      <c r="N622" s="557">
        <f t="shared" si="103"/>
        <v>-155270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1301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1302</v>
      </c>
      <c r="E624" s="593"/>
      <c r="F624" s="596">
        <v>67778</v>
      </c>
      <c r="G624" s="310"/>
      <c r="H624" s="826">
        <f t="shared" si="104"/>
        <v>67778</v>
      </c>
      <c r="I624" s="308">
        <f t="shared" si="101"/>
        <v>1</v>
      </c>
      <c r="J624" s="309"/>
      <c r="K624" s="556"/>
      <c r="L624" s="319"/>
      <c r="M624" s="391">
        <f t="shared" si="105"/>
        <v>67778</v>
      </c>
      <c r="N624" s="557">
        <f t="shared" si="103"/>
        <v>-67778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1303</v>
      </c>
      <c r="E625" s="593"/>
      <c r="F625" s="596">
        <v>35783</v>
      </c>
      <c r="G625" s="310"/>
      <c r="H625" s="826">
        <f t="shared" si="104"/>
        <v>35783</v>
      </c>
      <c r="I625" s="308">
        <f t="shared" si="101"/>
        <v>1</v>
      </c>
      <c r="J625" s="309"/>
      <c r="K625" s="556"/>
      <c r="L625" s="319"/>
      <c r="M625" s="391">
        <f t="shared" si="105"/>
        <v>35783</v>
      </c>
      <c r="N625" s="557">
        <f t="shared" si="103"/>
        <v>-35783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1304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77" t="s">
        <v>1471</v>
      </c>
      <c r="D627" s="1177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78" t="s">
        <v>1306</v>
      </c>
      <c r="D628" s="1178"/>
      <c r="E628" s="597">
        <f>SUM(E629:E645)</f>
        <v>0</v>
      </c>
      <c r="F628" s="393">
        <f>SUM(F629:F645)</f>
        <v>3894658</v>
      </c>
      <c r="G628" s="317">
        <f>SUM(G629:G645)</f>
        <v>0</v>
      </c>
      <c r="H628" s="317">
        <f>SUM(H629:H645)</f>
        <v>3894658</v>
      </c>
      <c r="I628" s="308">
        <f t="shared" si="101"/>
        <v>1</v>
      </c>
      <c r="J628" s="309"/>
      <c r="K628" s="394">
        <f>SUM(K629:K645)</f>
        <v>0</v>
      </c>
      <c r="L628" s="395">
        <f>SUM(L629:L645)</f>
        <v>0</v>
      </c>
      <c r="M628" s="559">
        <f>SUM(M629:M645)</f>
        <v>3894658</v>
      </c>
      <c r="N628" s="560">
        <f>SUM(N629:N645)</f>
        <v>-3894658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3821705</v>
      </c>
      <c r="S628" s="395">
        <f t="shared" si="106"/>
        <v>-3821705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-3821705</v>
      </c>
    </row>
    <row r="629" spans="1:23" ht="18.75" thickBot="1">
      <c r="A629" s="329">
        <v>50</v>
      </c>
      <c r="B629" s="177"/>
      <c r="C629" s="186">
        <v>1011</v>
      </c>
      <c r="D629" s="210" t="s">
        <v>1307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1308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1309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1310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1311</v>
      </c>
      <c r="E633" s="593"/>
      <c r="F633" s="596">
        <v>210117</v>
      </c>
      <c r="G633" s="310"/>
      <c r="H633" s="826">
        <f t="shared" si="107"/>
        <v>210117</v>
      </c>
      <c r="I633" s="308">
        <f t="shared" si="101"/>
        <v>1</v>
      </c>
      <c r="J633" s="309"/>
      <c r="K633" s="556"/>
      <c r="L633" s="319"/>
      <c r="M633" s="391">
        <f t="shared" si="108"/>
        <v>210117</v>
      </c>
      <c r="N633" s="557">
        <f t="shared" si="103"/>
        <v>-210117</v>
      </c>
      <c r="O633" s="309"/>
      <c r="P633" s="556"/>
      <c r="Q633" s="319"/>
      <c r="R633" s="564">
        <f t="shared" si="109"/>
        <v>210117</v>
      </c>
      <c r="S633" s="391">
        <f t="shared" si="110"/>
        <v>-210117</v>
      </c>
      <c r="T633" s="319"/>
      <c r="U633" s="319"/>
      <c r="V633" s="320"/>
      <c r="W633" s="389">
        <f t="shared" si="102"/>
        <v>-210117</v>
      </c>
    </row>
    <row r="634" spans="1:23" ht="18.75" thickBot="1">
      <c r="A634" s="329">
        <v>75</v>
      </c>
      <c r="B634" s="177"/>
      <c r="C634" s="178">
        <v>1016</v>
      </c>
      <c r="D634" s="187" t="s">
        <v>1312</v>
      </c>
      <c r="E634" s="593"/>
      <c r="F634" s="596">
        <v>385</v>
      </c>
      <c r="G634" s="310"/>
      <c r="H634" s="826">
        <f t="shared" si="107"/>
        <v>385</v>
      </c>
      <c r="I634" s="308">
        <f t="shared" si="101"/>
        <v>1</v>
      </c>
      <c r="J634" s="309"/>
      <c r="K634" s="556"/>
      <c r="L634" s="319"/>
      <c r="M634" s="391">
        <f t="shared" si="108"/>
        <v>385</v>
      </c>
      <c r="N634" s="557">
        <f t="shared" si="103"/>
        <v>-385</v>
      </c>
      <c r="O634" s="309"/>
      <c r="P634" s="556"/>
      <c r="Q634" s="319"/>
      <c r="R634" s="564">
        <f t="shared" si="109"/>
        <v>385</v>
      </c>
      <c r="S634" s="391">
        <f t="shared" si="110"/>
        <v>-385</v>
      </c>
      <c r="T634" s="319"/>
      <c r="U634" s="319"/>
      <c r="V634" s="320"/>
      <c r="W634" s="389">
        <f t="shared" si="102"/>
        <v>-385</v>
      </c>
    </row>
    <row r="635" spans="1:23" ht="18.75" thickBot="1">
      <c r="A635" s="329">
        <v>80</v>
      </c>
      <c r="B635" s="182"/>
      <c r="C635" s="211">
        <v>1020</v>
      </c>
      <c r="D635" s="212" t="s">
        <v>1313</v>
      </c>
      <c r="E635" s="593"/>
      <c r="F635" s="596">
        <v>3517539</v>
      </c>
      <c r="G635" s="310"/>
      <c r="H635" s="826">
        <f t="shared" si="107"/>
        <v>3517539</v>
      </c>
      <c r="I635" s="308">
        <f t="shared" si="101"/>
        <v>1</v>
      </c>
      <c r="J635" s="309"/>
      <c r="K635" s="556"/>
      <c r="L635" s="319"/>
      <c r="M635" s="391">
        <f t="shared" si="108"/>
        <v>3517539</v>
      </c>
      <c r="N635" s="557">
        <f t="shared" si="103"/>
        <v>-3517539</v>
      </c>
      <c r="O635" s="309"/>
      <c r="P635" s="556"/>
      <c r="Q635" s="319"/>
      <c r="R635" s="564">
        <f t="shared" si="109"/>
        <v>3517539</v>
      </c>
      <c r="S635" s="391">
        <f t="shared" si="110"/>
        <v>-3517539</v>
      </c>
      <c r="T635" s="319"/>
      <c r="U635" s="319"/>
      <c r="V635" s="320"/>
      <c r="W635" s="389">
        <f t="shared" si="102"/>
        <v>-3517539</v>
      </c>
    </row>
    <row r="636" spans="1:23" ht="18.75" thickBot="1">
      <c r="A636" s="329">
        <v>85</v>
      </c>
      <c r="B636" s="177"/>
      <c r="C636" s="178">
        <v>1030</v>
      </c>
      <c r="D636" s="187" t="s">
        <v>1314</v>
      </c>
      <c r="E636" s="593"/>
      <c r="F636" s="596">
        <v>2376</v>
      </c>
      <c r="G636" s="310"/>
      <c r="H636" s="826">
        <f t="shared" si="107"/>
        <v>2376</v>
      </c>
      <c r="I636" s="308">
        <f t="shared" si="101"/>
        <v>1</v>
      </c>
      <c r="J636" s="309"/>
      <c r="K636" s="556"/>
      <c r="L636" s="319"/>
      <c r="M636" s="391">
        <f t="shared" si="108"/>
        <v>2376</v>
      </c>
      <c r="N636" s="557">
        <f t="shared" si="103"/>
        <v>-2376</v>
      </c>
      <c r="O636" s="309"/>
      <c r="P636" s="556"/>
      <c r="Q636" s="319"/>
      <c r="R636" s="564">
        <f t="shared" si="109"/>
        <v>2376</v>
      </c>
      <c r="S636" s="391">
        <f t="shared" si="110"/>
        <v>-2376</v>
      </c>
      <c r="T636" s="319"/>
      <c r="U636" s="319"/>
      <c r="V636" s="320"/>
      <c r="W636" s="389">
        <f t="shared" si="102"/>
        <v>-2376</v>
      </c>
    </row>
    <row r="637" spans="1:23" ht="18.75" thickBot="1">
      <c r="A637" s="329">
        <v>90</v>
      </c>
      <c r="B637" s="177"/>
      <c r="C637" s="211">
        <v>1051</v>
      </c>
      <c r="D637" s="214" t="s">
        <v>1315</v>
      </c>
      <c r="E637" s="593"/>
      <c r="F637" s="596">
        <v>12565</v>
      </c>
      <c r="G637" s="310"/>
      <c r="H637" s="826">
        <f t="shared" si="107"/>
        <v>12565</v>
      </c>
      <c r="I637" s="308">
        <f t="shared" si="101"/>
        <v>1</v>
      </c>
      <c r="J637" s="309"/>
      <c r="K637" s="556"/>
      <c r="L637" s="319"/>
      <c r="M637" s="391">
        <f t="shared" si="108"/>
        <v>12565</v>
      </c>
      <c r="N637" s="557">
        <f t="shared" si="103"/>
        <v>-12565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1316</v>
      </c>
      <c r="E638" s="593"/>
      <c r="F638" s="596">
        <v>60388</v>
      </c>
      <c r="G638" s="310"/>
      <c r="H638" s="826">
        <f t="shared" si="107"/>
        <v>60388</v>
      </c>
      <c r="I638" s="308">
        <f t="shared" si="101"/>
        <v>1</v>
      </c>
      <c r="J638" s="309"/>
      <c r="K638" s="556"/>
      <c r="L638" s="319"/>
      <c r="M638" s="391">
        <f t="shared" si="108"/>
        <v>60388</v>
      </c>
      <c r="N638" s="557">
        <f t="shared" si="103"/>
        <v>-60388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1317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1318</v>
      </c>
      <c r="E640" s="593"/>
      <c r="F640" s="596">
        <v>91288</v>
      </c>
      <c r="G640" s="310"/>
      <c r="H640" s="826">
        <f t="shared" si="107"/>
        <v>91288</v>
      </c>
      <c r="I640" s="308">
        <f t="shared" si="101"/>
        <v>1</v>
      </c>
      <c r="J640" s="309"/>
      <c r="K640" s="556"/>
      <c r="L640" s="319"/>
      <c r="M640" s="391">
        <f t="shared" si="108"/>
        <v>91288</v>
      </c>
      <c r="N640" s="557">
        <f t="shared" si="103"/>
        <v>-91288</v>
      </c>
      <c r="O640" s="309"/>
      <c r="P640" s="556"/>
      <c r="Q640" s="319"/>
      <c r="R640" s="564">
        <f>+IF(+(K640+L640)&gt;=H640,+L640,+(+H640-K640))</f>
        <v>91288</v>
      </c>
      <c r="S640" s="391">
        <f>P640+Q640-R640</f>
        <v>-91288</v>
      </c>
      <c r="T640" s="319"/>
      <c r="U640" s="319"/>
      <c r="V640" s="320"/>
      <c r="W640" s="389">
        <f t="shared" si="102"/>
        <v>-91288</v>
      </c>
    </row>
    <row r="641" spans="1:23" ht="18.75" thickBot="1">
      <c r="A641" s="329">
        <v>135</v>
      </c>
      <c r="B641" s="177"/>
      <c r="C641" s="178">
        <v>1063</v>
      </c>
      <c r="D641" s="180" t="s">
        <v>1319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1320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1321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1568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1322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64" t="s">
        <v>1328</v>
      </c>
      <c r="D646" s="1164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855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856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857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64" t="s">
        <v>1524</v>
      </c>
      <c r="D650" s="1164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1323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1324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1472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1326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1327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64" t="s">
        <v>1328</v>
      </c>
      <c r="D656" s="1164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1904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1329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66" t="s">
        <v>1330</v>
      </c>
      <c r="D659" s="1166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68" t="s">
        <v>1331</v>
      </c>
      <c r="D660" s="1170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68" t="s">
        <v>1332</v>
      </c>
      <c r="D661" s="1170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68" t="s">
        <v>1333</v>
      </c>
      <c r="D662" s="1170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60" t="s">
        <v>1334</v>
      </c>
      <c r="D663" s="1165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1335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1336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1337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1338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1339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1340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60" t="s">
        <v>1341</v>
      </c>
      <c r="D670" s="1160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1342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1473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1344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1345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1346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1347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66" t="s">
        <v>1348</v>
      </c>
      <c r="D677" s="1171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8.75" thickBot="1">
      <c r="A678" s="329">
        <v>390</v>
      </c>
      <c r="B678" s="181">
        <v>4000</v>
      </c>
      <c r="C678" s="1167" t="s">
        <v>1349</v>
      </c>
      <c r="D678" s="1167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8.75" thickBot="1">
      <c r="A679" s="329">
        <v>395</v>
      </c>
      <c r="B679" s="181">
        <v>4100</v>
      </c>
      <c r="C679" s="1167" t="s">
        <v>1350</v>
      </c>
      <c r="D679" s="1167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8.75" thickBot="1">
      <c r="A680" s="329">
        <v>395</v>
      </c>
      <c r="B680" s="181">
        <v>4200</v>
      </c>
      <c r="C680" s="1160" t="s">
        <v>1351</v>
      </c>
      <c r="D680" s="1165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8.75" thickBot="1">
      <c r="A681" s="323">
        <v>397</v>
      </c>
      <c r="B681" s="220"/>
      <c r="C681" s="186">
        <v>4201</v>
      </c>
      <c r="D681" s="179" t="s">
        <v>1352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8.75" thickBot="1">
      <c r="A682" s="311">
        <v>398</v>
      </c>
      <c r="B682" s="220"/>
      <c r="C682" s="178">
        <v>4202</v>
      </c>
      <c r="D682" s="180" t="s">
        <v>1353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8.75" thickBot="1">
      <c r="A683" s="311">
        <v>399</v>
      </c>
      <c r="B683" s="220"/>
      <c r="C683" s="178">
        <v>4214</v>
      </c>
      <c r="D683" s="180" t="s">
        <v>1354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8.75" thickBot="1">
      <c r="A684" s="311">
        <v>400</v>
      </c>
      <c r="B684" s="220"/>
      <c r="C684" s="178">
        <v>4217</v>
      </c>
      <c r="D684" s="180" t="s">
        <v>1355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32.25" thickBot="1">
      <c r="A685" s="311">
        <v>401</v>
      </c>
      <c r="B685" s="220"/>
      <c r="C685" s="178">
        <v>4218</v>
      </c>
      <c r="D685" s="187" t="s">
        <v>1356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8.75" thickBot="1">
      <c r="A686" s="311">
        <v>402</v>
      </c>
      <c r="B686" s="220"/>
      <c r="C686" s="178">
        <v>4219</v>
      </c>
      <c r="D686" s="200" t="s">
        <v>1357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8.75" thickBot="1">
      <c r="A687" s="408">
        <v>404</v>
      </c>
      <c r="B687" s="181">
        <v>4300</v>
      </c>
      <c r="C687" s="1164" t="s">
        <v>1358</v>
      </c>
      <c r="D687" s="1164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8.75" thickBot="1">
      <c r="A688" s="408">
        <v>404</v>
      </c>
      <c r="B688" s="220"/>
      <c r="C688" s="186">
        <v>4301</v>
      </c>
      <c r="D688" s="210" t="s">
        <v>1359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8.75" thickBot="1">
      <c r="A689" s="328">
        <v>440</v>
      </c>
      <c r="B689" s="220"/>
      <c r="C689" s="178">
        <v>4302</v>
      </c>
      <c r="D689" s="180" t="s">
        <v>1474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8.75" thickBot="1">
      <c r="A690" s="328">
        <v>450</v>
      </c>
      <c r="B690" s="220"/>
      <c r="C690" s="184">
        <v>4309</v>
      </c>
      <c r="D690" s="190" t="s">
        <v>1361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8.75" thickBot="1">
      <c r="A691" s="328">
        <v>495</v>
      </c>
      <c r="B691" s="181">
        <v>4400</v>
      </c>
      <c r="C691" s="1166" t="s">
        <v>1362</v>
      </c>
      <c r="D691" s="1166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8.75" thickBot="1">
      <c r="A692" s="329">
        <v>500</v>
      </c>
      <c r="B692" s="181">
        <v>4500</v>
      </c>
      <c r="C692" s="1167" t="s">
        <v>1439</v>
      </c>
      <c r="D692" s="1167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8.75" thickBot="1">
      <c r="A693" s="329">
        <v>505</v>
      </c>
      <c r="B693" s="181">
        <v>4600</v>
      </c>
      <c r="C693" s="1168" t="s">
        <v>1363</v>
      </c>
      <c r="D693" s="1169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8.75" thickBot="1">
      <c r="A694" s="329">
        <v>510</v>
      </c>
      <c r="B694" s="181">
        <v>4900</v>
      </c>
      <c r="C694" s="1160" t="s">
        <v>858</v>
      </c>
      <c r="D694" s="1160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8.75" thickBot="1">
      <c r="A695" s="329">
        <v>515</v>
      </c>
      <c r="B695" s="220"/>
      <c r="C695" s="186">
        <v>4901</v>
      </c>
      <c r="D695" s="221" t="s">
        <v>859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8.75" thickBot="1">
      <c r="A696" s="329">
        <v>520</v>
      </c>
      <c r="B696" s="220"/>
      <c r="C696" s="184">
        <v>4902</v>
      </c>
      <c r="D696" s="190" t="s">
        <v>860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8.75" thickBot="1">
      <c r="A697" s="329">
        <v>525</v>
      </c>
      <c r="B697" s="222">
        <v>5100</v>
      </c>
      <c r="C697" s="1155" t="s">
        <v>1364</v>
      </c>
      <c r="D697" s="1155"/>
      <c r="E697" s="647"/>
      <c r="F697" s="644">
        <v>162461</v>
      </c>
      <c r="G697" s="565"/>
      <c r="H697" s="826">
        <f>F697+G697</f>
        <v>162461</v>
      </c>
      <c r="I697" s="308">
        <f t="shared" si="118"/>
        <v>1</v>
      </c>
      <c r="J697" s="309"/>
      <c r="K697" s="566"/>
      <c r="L697" s="567"/>
      <c r="M697" s="410">
        <f t="shared" si="119"/>
        <v>162461</v>
      </c>
      <c r="N697" s="557">
        <f>K697+L697-M697</f>
        <v>-162461</v>
      </c>
      <c r="O697" s="309"/>
      <c r="P697" s="566"/>
      <c r="Q697" s="567"/>
      <c r="R697" s="564">
        <f>+IF(+(K697+L697)&gt;=H697,+L697,+(+H697-K697))</f>
        <v>162461</v>
      </c>
      <c r="S697" s="391">
        <f>P697+Q697-R697</f>
        <v>-162461</v>
      </c>
      <c r="T697" s="567"/>
      <c r="U697" s="567"/>
      <c r="V697" s="320"/>
      <c r="W697" s="389">
        <f t="shared" si="120"/>
        <v>-162461</v>
      </c>
    </row>
    <row r="698" spans="1:23" ht="18.75" thickBot="1">
      <c r="A698" s="328">
        <v>635</v>
      </c>
      <c r="B698" s="222">
        <v>5200</v>
      </c>
      <c r="C698" s="1156" t="s">
        <v>1365</v>
      </c>
      <c r="D698" s="1156"/>
      <c r="E698" s="647">
        <f>SUM(E699:E705)</f>
        <v>0</v>
      </c>
      <c r="F698" s="645">
        <f>SUM(F699:F705)</f>
        <v>14212948</v>
      </c>
      <c r="G698" s="568">
        <f>SUM(G699:G705)</f>
        <v>0</v>
      </c>
      <c r="H698" s="568">
        <f>SUM(H699:H705)</f>
        <v>14212948</v>
      </c>
      <c r="I698" s="308">
        <f t="shared" si="118"/>
        <v>1</v>
      </c>
      <c r="J698" s="309"/>
      <c r="K698" s="409">
        <f>SUM(K699:K705)</f>
        <v>0</v>
      </c>
      <c r="L698" s="410">
        <f>SUM(L699:L705)</f>
        <v>0</v>
      </c>
      <c r="M698" s="569">
        <f>SUM(M699:M705)</f>
        <v>14212948</v>
      </c>
      <c r="N698" s="570">
        <f>SUM(N699:N705)</f>
        <v>-14212948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14212948</v>
      </c>
      <c r="S698" s="410">
        <f t="shared" si="131"/>
        <v>-14212948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-14212948</v>
      </c>
    </row>
    <row r="699" spans="1:23" ht="18.75" thickBot="1">
      <c r="A699" s="329">
        <v>640</v>
      </c>
      <c r="B699" s="223"/>
      <c r="C699" s="224">
        <v>5201</v>
      </c>
      <c r="D699" s="225" t="s">
        <v>1366</v>
      </c>
      <c r="E699" s="648"/>
      <c r="F699" s="646">
        <v>91969</v>
      </c>
      <c r="G699" s="571"/>
      <c r="H699" s="826">
        <f aca="true" t="shared" si="132" ref="H699:H705">F699+G699</f>
        <v>91969</v>
      </c>
      <c r="I699" s="308">
        <f t="shared" si="118"/>
        <v>1</v>
      </c>
      <c r="J699" s="309"/>
      <c r="K699" s="572"/>
      <c r="L699" s="573"/>
      <c r="M699" s="413">
        <f t="shared" si="119"/>
        <v>91969</v>
      </c>
      <c r="N699" s="557">
        <f aca="true" t="shared" si="133" ref="N699:N705">K699+L699-M699</f>
        <v>-91969</v>
      </c>
      <c r="O699" s="309"/>
      <c r="P699" s="572"/>
      <c r="Q699" s="573"/>
      <c r="R699" s="564">
        <f aca="true" t="shared" si="134" ref="R699:R705">+IF(+(K699+L699)&gt;=H699,+L699,+(+H699-K699))</f>
        <v>91969</v>
      </c>
      <c r="S699" s="391">
        <f aca="true" t="shared" si="135" ref="S699:S705">P699+Q699-R699</f>
        <v>-91969</v>
      </c>
      <c r="T699" s="573"/>
      <c r="U699" s="573"/>
      <c r="V699" s="320"/>
      <c r="W699" s="389">
        <f t="shared" si="120"/>
        <v>-91969</v>
      </c>
    </row>
    <row r="700" spans="1:23" ht="18.75" thickBot="1">
      <c r="A700" s="329">
        <v>645</v>
      </c>
      <c r="B700" s="223"/>
      <c r="C700" s="226">
        <v>5202</v>
      </c>
      <c r="D700" s="227" t="s">
        <v>1367</v>
      </c>
      <c r="E700" s="648"/>
      <c r="F700" s="646">
        <v>107167</v>
      </c>
      <c r="G700" s="571"/>
      <c r="H700" s="826">
        <f t="shared" si="132"/>
        <v>107167</v>
      </c>
      <c r="I700" s="308">
        <f t="shared" si="118"/>
        <v>1</v>
      </c>
      <c r="J700" s="309"/>
      <c r="K700" s="572"/>
      <c r="L700" s="573"/>
      <c r="M700" s="413">
        <f t="shared" si="119"/>
        <v>107167</v>
      </c>
      <c r="N700" s="557">
        <f t="shared" si="133"/>
        <v>-107167</v>
      </c>
      <c r="O700" s="309"/>
      <c r="P700" s="572"/>
      <c r="Q700" s="573"/>
      <c r="R700" s="564">
        <f t="shared" si="134"/>
        <v>107167</v>
      </c>
      <c r="S700" s="391">
        <f t="shared" si="135"/>
        <v>-107167</v>
      </c>
      <c r="T700" s="573"/>
      <c r="U700" s="573"/>
      <c r="V700" s="320"/>
      <c r="W700" s="389">
        <f t="shared" si="120"/>
        <v>-107167</v>
      </c>
    </row>
    <row r="701" spans="1:23" ht="18.75" thickBot="1">
      <c r="A701" s="329">
        <v>650</v>
      </c>
      <c r="B701" s="223"/>
      <c r="C701" s="226">
        <v>5203</v>
      </c>
      <c r="D701" s="227" t="s">
        <v>298</v>
      </c>
      <c r="E701" s="648"/>
      <c r="F701" s="646">
        <v>9208107</v>
      </c>
      <c r="G701" s="571"/>
      <c r="H701" s="826">
        <f t="shared" si="132"/>
        <v>9208107</v>
      </c>
      <c r="I701" s="308">
        <f t="shared" si="118"/>
        <v>1</v>
      </c>
      <c r="J701" s="309"/>
      <c r="K701" s="572"/>
      <c r="L701" s="573"/>
      <c r="M701" s="413">
        <f t="shared" si="119"/>
        <v>9208107</v>
      </c>
      <c r="N701" s="557">
        <f t="shared" si="133"/>
        <v>-9208107</v>
      </c>
      <c r="O701" s="309"/>
      <c r="P701" s="572"/>
      <c r="Q701" s="573"/>
      <c r="R701" s="564">
        <f t="shared" si="134"/>
        <v>9208107</v>
      </c>
      <c r="S701" s="391">
        <f t="shared" si="135"/>
        <v>-9208107</v>
      </c>
      <c r="T701" s="573"/>
      <c r="U701" s="573"/>
      <c r="V701" s="320"/>
      <c r="W701" s="389">
        <f t="shared" si="120"/>
        <v>-9208107</v>
      </c>
    </row>
    <row r="702" spans="1:23" ht="18.75" thickBot="1">
      <c r="A702" s="328">
        <v>655</v>
      </c>
      <c r="B702" s="223"/>
      <c r="C702" s="226">
        <v>5204</v>
      </c>
      <c r="D702" s="227" t="s">
        <v>299</v>
      </c>
      <c r="E702" s="648"/>
      <c r="F702" s="646">
        <v>4414477</v>
      </c>
      <c r="G702" s="571"/>
      <c r="H702" s="826">
        <f t="shared" si="132"/>
        <v>4414477</v>
      </c>
      <c r="I702" s="308">
        <f t="shared" si="118"/>
        <v>1</v>
      </c>
      <c r="J702" s="309"/>
      <c r="K702" s="572"/>
      <c r="L702" s="573"/>
      <c r="M702" s="413">
        <f t="shared" si="119"/>
        <v>4414477</v>
      </c>
      <c r="N702" s="557">
        <f t="shared" si="133"/>
        <v>-4414477</v>
      </c>
      <c r="O702" s="309"/>
      <c r="P702" s="572"/>
      <c r="Q702" s="573"/>
      <c r="R702" s="564">
        <f t="shared" si="134"/>
        <v>4414477</v>
      </c>
      <c r="S702" s="391">
        <f t="shared" si="135"/>
        <v>-4414477</v>
      </c>
      <c r="T702" s="573"/>
      <c r="U702" s="573"/>
      <c r="V702" s="320"/>
      <c r="W702" s="389">
        <f t="shared" si="120"/>
        <v>-4414477</v>
      </c>
    </row>
    <row r="703" spans="1:23" ht="18.75" thickBot="1">
      <c r="A703" s="328">
        <v>665</v>
      </c>
      <c r="B703" s="223"/>
      <c r="C703" s="226">
        <v>5205</v>
      </c>
      <c r="D703" s="227" t="s">
        <v>300</v>
      </c>
      <c r="E703" s="648"/>
      <c r="F703" s="646">
        <v>372600</v>
      </c>
      <c r="G703" s="571"/>
      <c r="H703" s="826">
        <f t="shared" si="132"/>
        <v>372600</v>
      </c>
      <c r="I703" s="308">
        <f t="shared" si="118"/>
        <v>1</v>
      </c>
      <c r="J703" s="309"/>
      <c r="K703" s="572"/>
      <c r="L703" s="573"/>
      <c r="M703" s="413">
        <f t="shared" si="119"/>
        <v>372600</v>
      </c>
      <c r="N703" s="557">
        <f t="shared" si="133"/>
        <v>-372600</v>
      </c>
      <c r="O703" s="309"/>
      <c r="P703" s="572"/>
      <c r="Q703" s="573"/>
      <c r="R703" s="564">
        <f t="shared" si="134"/>
        <v>372600</v>
      </c>
      <c r="S703" s="391">
        <f t="shared" si="135"/>
        <v>-372600</v>
      </c>
      <c r="T703" s="573"/>
      <c r="U703" s="573"/>
      <c r="V703" s="320"/>
      <c r="W703" s="389">
        <f t="shared" si="120"/>
        <v>-372600</v>
      </c>
    </row>
    <row r="704" spans="1:23" ht="18.7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8.75" thickBot="1">
      <c r="A705" s="328">
        <v>685</v>
      </c>
      <c r="B705" s="223"/>
      <c r="C705" s="228">
        <v>5219</v>
      </c>
      <c r="D705" s="229" t="s">
        <v>302</v>
      </c>
      <c r="E705" s="648"/>
      <c r="F705" s="646">
        <v>18628</v>
      </c>
      <c r="G705" s="571"/>
      <c r="H705" s="826">
        <f t="shared" si="132"/>
        <v>18628</v>
      </c>
      <c r="I705" s="308">
        <f t="shared" si="118"/>
        <v>1</v>
      </c>
      <c r="J705" s="309"/>
      <c r="K705" s="572"/>
      <c r="L705" s="573"/>
      <c r="M705" s="413">
        <f t="shared" si="119"/>
        <v>18628</v>
      </c>
      <c r="N705" s="557">
        <f t="shared" si="133"/>
        <v>-18628</v>
      </c>
      <c r="O705" s="309"/>
      <c r="P705" s="572"/>
      <c r="Q705" s="573"/>
      <c r="R705" s="564">
        <f t="shared" si="134"/>
        <v>18628</v>
      </c>
      <c r="S705" s="391">
        <f t="shared" si="135"/>
        <v>-18628</v>
      </c>
      <c r="T705" s="573"/>
      <c r="U705" s="573"/>
      <c r="V705" s="320"/>
      <c r="W705" s="389">
        <f t="shared" si="120"/>
        <v>-18628</v>
      </c>
    </row>
    <row r="706" spans="1:23" ht="18.75" thickBot="1">
      <c r="A706" s="329">
        <v>690</v>
      </c>
      <c r="B706" s="222">
        <v>5300</v>
      </c>
      <c r="C706" s="1159" t="s">
        <v>303</v>
      </c>
      <c r="D706" s="1159"/>
      <c r="E706" s="647">
        <f>SUM(E707:E708)</f>
        <v>0</v>
      </c>
      <c r="F706" s="645">
        <f>SUM(F707:F708)</f>
        <v>1318</v>
      </c>
      <c r="G706" s="568">
        <f>SUM(G707:G708)</f>
        <v>0</v>
      </c>
      <c r="H706" s="568">
        <f>SUM(H707:H708)</f>
        <v>1318</v>
      </c>
      <c r="I706" s="308">
        <f t="shared" si="118"/>
        <v>1</v>
      </c>
      <c r="J706" s="309"/>
      <c r="K706" s="409">
        <f>SUM(K707:K708)</f>
        <v>0</v>
      </c>
      <c r="L706" s="410">
        <f>SUM(L707:L708)</f>
        <v>0</v>
      </c>
      <c r="M706" s="569">
        <f>SUM(M707:M708)</f>
        <v>1318</v>
      </c>
      <c r="N706" s="570">
        <f>SUM(N707:N708)</f>
        <v>-1318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1318</v>
      </c>
      <c r="S706" s="410">
        <f t="shared" si="136"/>
        <v>-1318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-1318</v>
      </c>
    </row>
    <row r="707" spans="1:23" ht="18.75" thickBot="1">
      <c r="A707" s="329">
        <v>695</v>
      </c>
      <c r="B707" s="223"/>
      <c r="C707" s="224">
        <v>5301</v>
      </c>
      <c r="D707" s="225" t="s">
        <v>1905</v>
      </c>
      <c r="E707" s="648"/>
      <c r="F707" s="646">
        <v>1318</v>
      </c>
      <c r="G707" s="571"/>
      <c r="H707" s="826">
        <f>F707+G707</f>
        <v>1318</v>
      </c>
      <c r="I707" s="308">
        <f t="shared" si="118"/>
        <v>1</v>
      </c>
      <c r="J707" s="309"/>
      <c r="K707" s="572"/>
      <c r="L707" s="573"/>
      <c r="M707" s="413">
        <f t="shared" si="119"/>
        <v>1318</v>
      </c>
      <c r="N707" s="557">
        <f>K707+L707-M707</f>
        <v>-1318</v>
      </c>
      <c r="O707" s="309"/>
      <c r="P707" s="572"/>
      <c r="Q707" s="573"/>
      <c r="R707" s="564">
        <f>+IF(+(K707+L707)&gt;=H707,+L707,+(+H707-K707))</f>
        <v>1318</v>
      </c>
      <c r="S707" s="391">
        <f>P707+Q707-R707</f>
        <v>-1318</v>
      </c>
      <c r="T707" s="573"/>
      <c r="U707" s="573"/>
      <c r="V707" s="320"/>
      <c r="W707" s="389">
        <f t="shared" si="120"/>
        <v>-1318</v>
      </c>
    </row>
    <row r="708" spans="1:23" ht="18.75" thickBot="1">
      <c r="A708" s="328">
        <v>700</v>
      </c>
      <c r="B708" s="223"/>
      <c r="C708" s="228">
        <v>5309</v>
      </c>
      <c r="D708" s="229" t="s">
        <v>304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8.75" thickBot="1">
      <c r="A709" s="328">
        <v>710</v>
      </c>
      <c r="B709" s="222">
        <v>5400</v>
      </c>
      <c r="C709" s="1155" t="s">
        <v>1382</v>
      </c>
      <c r="D709" s="1155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8.75" thickBot="1">
      <c r="A710" s="329">
        <v>715</v>
      </c>
      <c r="B710" s="181">
        <v>5500</v>
      </c>
      <c r="C710" s="1160" t="s">
        <v>1383</v>
      </c>
      <c r="D710" s="1160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8.75" thickBot="1">
      <c r="A711" s="329">
        <v>720</v>
      </c>
      <c r="B711" s="220"/>
      <c r="C711" s="186">
        <v>5501</v>
      </c>
      <c r="D711" s="210" t="s">
        <v>1384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8.75" thickBot="1">
      <c r="A712" s="329">
        <v>725</v>
      </c>
      <c r="B712" s="220"/>
      <c r="C712" s="178">
        <v>5502</v>
      </c>
      <c r="D712" s="187" t="s">
        <v>1385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8.75" thickBot="1">
      <c r="A713" s="329">
        <v>730</v>
      </c>
      <c r="B713" s="220"/>
      <c r="C713" s="178">
        <v>5503</v>
      </c>
      <c r="D713" s="180" t="s">
        <v>1386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8.75" thickBot="1">
      <c r="A714" s="329">
        <v>735</v>
      </c>
      <c r="B714" s="220"/>
      <c r="C714" s="178">
        <v>5504</v>
      </c>
      <c r="D714" s="187" t="s">
        <v>1387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8.75" thickBot="1">
      <c r="A715" s="329">
        <v>740</v>
      </c>
      <c r="B715" s="222">
        <v>5700</v>
      </c>
      <c r="C715" s="1161" t="s">
        <v>1388</v>
      </c>
      <c r="D715" s="1162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8.75" thickBot="1">
      <c r="A716" s="329">
        <v>745</v>
      </c>
      <c r="B716" s="223"/>
      <c r="C716" s="224">
        <v>5701</v>
      </c>
      <c r="D716" s="225" t="s">
        <v>1389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1390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8.75" thickBot="1">
      <c r="A718" s="329">
        <v>755</v>
      </c>
      <c r="B718" s="177"/>
      <c r="C718" s="230">
        <v>4071</v>
      </c>
      <c r="D718" s="620" t="s">
        <v>1391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8.75" thickBot="1">
      <c r="A720" s="328">
        <v>765</v>
      </c>
      <c r="B720" s="577">
        <v>98</v>
      </c>
      <c r="C720" s="1163" t="s">
        <v>1392</v>
      </c>
      <c r="D720" s="1164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1393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1394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1395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8.75" thickBot="1">
      <c r="A724" s="329">
        <v>790</v>
      </c>
      <c r="B724" s="234"/>
      <c r="C724" s="203" t="s">
        <v>708</v>
      </c>
      <c r="D724" s="235" t="s">
        <v>1396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19917827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19917827</v>
      </c>
      <c r="I724" s="308">
        <f t="shared" si="118"/>
        <v>1</v>
      </c>
      <c r="J724" s="578" t="str">
        <f>LEFT(C609,1)</f>
        <v>6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19917827</v>
      </c>
      <c r="N724" s="346">
        <f>SUM(N612,N615,N621,N627,N628,N646,N650,N656,N659,N660,N661,N662,N663,N670,N677,N678,N679,N680,N687,N691,N692,N693,N694,N697,N698,N706,N709,N710,N715)+N720</f>
        <v>-19917827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18198432</v>
      </c>
      <c r="S724" s="346">
        <f t="shared" si="138"/>
        <v>-18198432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-18198432</v>
      </c>
    </row>
    <row r="725" spans="1:23" ht="15.75">
      <c r="A725" s="329">
        <v>795</v>
      </c>
      <c r="B725" s="193"/>
      <c r="C725" s="236"/>
      <c r="H725" s="279"/>
      <c r="I725" s="281">
        <f>I724</f>
        <v>1</v>
      </c>
      <c r="O725" s="523"/>
      <c r="W725" s="523"/>
    </row>
    <row r="726" spans="1:23" ht="15">
      <c r="A726" s="328">
        <v>805</v>
      </c>
      <c r="B726" s="436"/>
      <c r="C726" s="437"/>
      <c r="D726" s="438"/>
      <c r="E726" s="348" t="s">
        <v>1130</v>
      </c>
      <c r="F726" s="348"/>
      <c r="G726" s="348"/>
      <c r="H726" s="354"/>
      <c r="I726" s="281">
        <f>I724</f>
        <v>1</v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  <v>1</v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">
      <c r="A728" s="329">
        <v>815</v>
      </c>
      <c r="B728" s="1154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28" s="1154"/>
      <c r="D728" s="1154"/>
      <c r="E728" s="348"/>
      <c r="F728" s="348"/>
      <c r="G728" s="348"/>
      <c r="H728" s="354"/>
      <c r="I728" s="281">
        <f>I724</f>
        <v>1</v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">
      <c r="A729" s="335">
        <v>525</v>
      </c>
      <c r="C729" s="287"/>
      <c r="D729" s="288"/>
      <c r="E729" s="349" t="s">
        <v>1132</v>
      </c>
      <c r="F729" s="349" t="s">
        <v>986</v>
      </c>
      <c r="G729" s="348"/>
      <c r="H729" s="354"/>
      <c r="I729" s="281">
        <f>I724</f>
        <v>1</v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57">
        <f>$B$9</f>
        <v>0</v>
      </c>
      <c r="C730" s="1157"/>
      <c r="D730" s="1157"/>
      <c r="E730" s="350">
        <f>$E$9</f>
        <v>41640</v>
      </c>
      <c r="F730" s="351">
        <f>$F$9</f>
        <v>41759</v>
      </c>
      <c r="G730" s="348"/>
      <c r="H730" s="354"/>
      <c r="I730" s="281">
        <f>I724</f>
        <v>1</v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">
      <c r="A731" s="329">
        <v>821</v>
      </c>
      <c r="B731" s="291" t="s">
        <v>1133</v>
      </c>
      <c r="E731" s="348"/>
      <c r="F731" s="352">
        <f>$F$10</f>
        <v>0</v>
      </c>
      <c r="G731" s="348"/>
      <c r="H731" s="354"/>
      <c r="I731" s="281">
        <f>I724</f>
        <v>1</v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5.75" thickBot="1">
      <c r="A732" s="329">
        <v>822</v>
      </c>
      <c r="B732" s="291"/>
      <c r="E732" s="353"/>
      <c r="F732" s="348"/>
      <c r="G732" s="348"/>
      <c r="H732" s="354"/>
      <c r="I732" s="281">
        <f>I724</f>
        <v>1</v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57" t="str">
        <f>$B$12</f>
        <v>Министерство на околната среда и водите</v>
      </c>
      <c r="C733" s="1157"/>
      <c r="D733" s="1157"/>
      <c r="E733" s="348" t="s">
        <v>1134</v>
      </c>
      <c r="F733" s="355" t="str">
        <f>$F$12</f>
        <v>1900</v>
      </c>
      <c r="G733" s="348"/>
      <c r="H733" s="354"/>
      <c r="I733" s="281">
        <f>I724</f>
        <v>1</v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5.75" thickTop="1">
      <c r="A734" s="329">
        <v>825</v>
      </c>
      <c r="B734" s="291" t="s">
        <v>1135</v>
      </c>
      <c r="E734" s="353" t="s">
        <v>1136</v>
      </c>
      <c r="F734" s="348"/>
      <c r="G734" s="348"/>
      <c r="H734" s="354"/>
      <c r="I734" s="281">
        <f>I724</f>
        <v>1</v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">
      <c r="A735" s="329"/>
      <c r="B735" s="291"/>
      <c r="E735" s="347"/>
      <c r="F735" s="347"/>
      <c r="G735" s="347"/>
      <c r="H735" s="503"/>
      <c r="I735" s="281">
        <f>I724</f>
        <v>1</v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5.75" thickBot="1">
      <c r="A736" s="329"/>
      <c r="B736" s="436"/>
      <c r="C736" s="579"/>
      <c r="D736" s="580" t="s">
        <v>1475</v>
      </c>
      <c r="E736" s="348"/>
      <c r="F736" s="353" t="s">
        <v>1137</v>
      </c>
      <c r="G736" s="353"/>
      <c r="H736" s="503"/>
      <c r="I736" s="281">
        <f>I724</f>
        <v>1</v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5.75" thickBot="1">
      <c r="A737" s="329"/>
      <c r="B737" s="440" t="s">
        <v>1398</v>
      </c>
      <c r="C737" s="441" t="s">
        <v>1399</v>
      </c>
      <c r="D737" s="442" t="s">
        <v>1400</v>
      </c>
      <c r="E737" s="443" t="s">
        <v>1401</v>
      </c>
      <c r="F737" s="443" t="s">
        <v>1402</v>
      </c>
      <c r="G737" s="450"/>
      <c r="H737" s="451"/>
      <c r="I737" s="281">
        <f>I724</f>
        <v>1</v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1403</v>
      </c>
      <c r="D738" s="442" t="s">
        <v>1404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1405</v>
      </c>
      <c r="D739" s="442" t="s">
        <v>1406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1407</v>
      </c>
      <c r="D740" s="442" t="s">
        <v>1408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1409</v>
      </c>
      <c r="D741" s="442" t="s">
        <v>1410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1411</v>
      </c>
      <c r="D742" s="442" t="s">
        <v>1406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1412</v>
      </c>
      <c r="D743" s="442" t="s">
        <v>1413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1414</v>
      </c>
      <c r="D744" s="442" t="s">
        <v>1415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1416</v>
      </c>
      <c r="D745" s="442" t="s">
        <v>1417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1418</v>
      </c>
      <c r="D746" s="442" t="s">
        <v>1419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1420</v>
      </c>
      <c r="D747" s="442" t="s">
        <v>1421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1422</v>
      </c>
      <c r="D748" s="442" t="s">
        <v>1423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1424</v>
      </c>
      <c r="D749" s="442" t="s">
        <v>1425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1426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0.7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0.7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0.7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">
      <c r="A760" s="331">
        <v>931</v>
      </c>
      <c r="B760" s="447" t="s">
        <v>969</v>
      </c>
      <c r="C760" s="448"/>
      <c r="D760" s="449"/>
      <c r="E760" s="450"/>
      <c r="F760" s="450"/>
      <c r="G760" s="450"/>
      <c r="H760" s="451"/>
      <c r="I760" s="281">
        <f>I724</f>
        <v>1</v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">
      <c r="A761" s="331">
        <v>932</v>
      </c>
      <c r="B761" s="1158" t="s">
        <v>400</v>
      </c>
      <c r="C761" s="1158"/>
      <c r="D761" s="1158"/>
      <c r="E761" s="450"/>
      <c r="F761" s="450"/>
      <c r="G761" s="450"/>
      <c r="H761" s="451"/>
      <c r="I761" s="281">
        <f>I724</f>
        <v>1</v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">
      <c r="B762" s="512"/>
      <c r="C762" s="512"/>
      <c r="D762" s="513"/>
      <c r="E762" s="512"/>
      <c r="F762" s="512"/>
      <c r="G762" s="512"/>
      <c r="H762" s="514"/>
      <c r="I762" s="281">
        <f>I724</f>
        <v>1</v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spans="5:23" ht="36" customHeight="1">
      <c r="E763" s="348"/>
      <c r="F763" s="348"/>
      <c r="G763" s="348"/>
      <c r="H763" s="354"/>
      <c r="I763" s="281">
        <f>(IF($E893&lt;&gt;0,$I$2,IF($H893&lt;&gt;0,$I$2,"")))</f>
        <v>1</v>
      </c>
      <c r="K763" s="348"/>
      <c r="L763" s="348"/>
      <c r="M763" s="354"/>
      <c r="N763" s="354"/>
      <c r="O763" s="354"/>
      <c r="P763" s="348"/>
      <c r="Q763" s="348"/>
      <c r="R763" s="354"/>
      <c r="S763" s="354"/>
      <c r="T763" s="348"/>
      <c r="U763" s="354"/>
      <c r="V763" s="354"/>
      <c r="W763" s="523"/>
    </row>
    <row r="764" spans="3:23" ht="15">
      <c r="C764" s="287"/>
      <c r="D764" s="288"/>
      <c r="E764" s="348"/>
      <c r="F764" s="348"/>
      <c r="G764" s="348"/>
      <c r="H764" s="354"/>
      <c r="I764" s="281">
        <f>(IF($E893&lt;&gt;0,$I$2,IF($H893&lt;&gt;0,$I$2,"")))</f>
        <v>1</v>
      </c>
      <c r="K764" s="348"/>
      <c r="L764" s="348"/>
      <c r="M764" s="354"/>
      <c r="N764" s="354"/>
      <c r="O764" s="354"/>
      <c r="P764" s="348"/>
      <c r="Q764" s="348"/>
      <c r="R764" s="354"/>
      <c r="S764" s="354"/>
      <c r="T764" s="348"/>
      <c r="U764" s="354"/>
      <c r="V764" s="354"/>
      <c r="W764" s="523"/>
    </row>
    <row r="765" spans="2:23" ht="15">
      <c r="B765" s="1154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65" s="1179"/>
      <c r="D765" s="1179"/>
      <c r="E765" s="348"/>
      <c r="F765" s="348"/>
      <c r="G765" s="348"/>
      <c r="H765" s="354"/>
      <c r="I765" s="281">
        <f>(IF($E893&lt;&gt;0,$I$2,IF($H893&lt;&gt;0,$I$2,"")))</f>
        <v>1</v>
      </c>
      <c r="K765" s="348"/>
      <c r="L765" s="348"/>
      <c r="M765" s="354"/>
      <c r="N765" s="354"/>
      <c r="O765" s="354"/>
      <c r="P765" s="348"/>
      <c r="Q765" s="348"/>
      <c r="R765" s="354"/>
      <c r="S765" s="354"/>
      <c r="T765" s="348"/>
      <c r="U765" s="354"/>
      <c r="V765" s="354"/>
      <c r="W765" s="523"/>
    </row>
    <row r="766" spans="3:23" ht="15">
      <c r="C766" s="287"/>
      <c r="D766" s="288"/>
      <c r="E766" s="349" t="s">
        <v>1132</v>
      </c>
      <c r="F766" s="349" t="s">
        <v>986</v>
      </c>
      <c r="G766" s="348"/>
      <c r="H766" s="354"/>
      <c r="I766" s="281">
        <f>(IF($E893&lt;&gt;0,$I$2,IF($H893&lt;&gt;0,$I$2,"")))</f>
        <v>1</v>
      </c>
      <c r="K766" s="348"/>
      <c r="L766" s="348"/>
      <c r="M766" s="354"/>
      <c r="N766" s="354"/>
      <c r="O766" s="354"/>
      <c r="P766" s="348"/>
      <c r="Q766" s="348"/>
      <c r="R766" s="354"/>
      <c r="S766" s="354"/>
      <c r="T766" s="348"/>
      <c r="U766" s="354"/>
      <c r="V766" s="354"/>
      <c r="W766" s="523"/>
    </row>
    <row r="767" spans="2:23" ht="15.75">
      <c r="B767" s="1157">
        <f>$B$9</f>
        <v>0</v>
      </c>
      <c r="C767" s="1179"/>
      <c r="D767" s="1179"/>
      <c r="E767" s="350">
        <f>$E$9</f>
        <v>41640</v>
      </c>
      <c r="F767" s="351">
        <f>$F$9</f>
        <v>41759</v>
      </c>
      <c r="G767" s="348"/>
      <c r="H767" s="354"/>
      <c r="I767" s="281">
        <f>(IF($E893&lt;&gt;0,$I$2,IF($H893&lt;&gt;0,$I$2,"")))</f>
        <v>1</v>
      </c>
      <c r="K767" s="348"/>
      <c r="L767" s="348"/>
      <c r="M767" s="354"/>
      <c r="N767" s="354"/>
      <c r="O767" s="354"/>
      <c r="P767" s="348"/>
      <c r="Q767" s="348"/>
      <c r="R767" s="354"/>
      <c r="S767" s="354"/>
      <c r="T767" s="348"/>
      <c r="U767" s="354"/>
      <c r="V767" s="354"/>
      <c r="W767" s="523"/>
    </row>
    <row r="768" spans="2:23" ht="15">
      <c r="B768" s="291" t="str">
        <f>$B$10</f>
        <v>(наименование на разпоредителя с бюджет)</v>
      </c>
      <c r="E768" s="348"/>
      <c r="F768" s="352">
        <f>$F$10</f>
        <v>0</v>
      </c>
      <c r="G768" s="348"/>
      <c r="H768" s="354"/>
      <c r="I768" s="281">
        <f>(IF($E893&lt;&gt;0,$I$2,IF($H893&lt;&gt;0,$I$2,"")))</f>
        <v>1</v>
      </c>
      <c r="K768" s="348"/>
      <c r="L768" s="348"/>
      <c r="M768" s="354"/>
      <c r="N768" s="354"/>
      <c r="O768" s="354"/>
      <c r="P768" s="348"/>
      <c r="Q768" s="348"/>
      <c r="R768" s="354"/>
      <c r="S768" s="354"/>
      <c r="T768" s="348"/>
      <c r="U768" s="354"/>
      <c r="V768" s="354"/>
      <c r="W768" s="523"/>
    </row>
    <row r="769" spans="2:23" ht="15.75" thickBot="1">
      <c r="B769" s="291"/>
      <c r="E769" s="353"/>
      <c r="F769" s="348"/>
      <c r="G769" s="348"/>
      <c r="H769" s="354"/>
      <c r="I769" s="281">
        <f>(IF($E893&lt;&gt;0,$I$2,IF($H893&lt;&gt;0,$I$2,"")))</f>
        <v>1</v>
      </c>
      <c r="K769" s="348"/>
      <c r="L769" s="348"/>
      <c r="M769" s="354"/>
      <c r="N769" s="354"/>
      <c r="O769" s="354"/>
      <c r="P769" s="348"/>
      <c r="Q769" s="348"/>
      <c r="R769" s="354"/>
      <c r="S769" s="354"/>
      <c r="T769" s="348"/>
      <c r="U769" s="354"/>
      <c r="V769" s="354"/>
      <c r="W769" s="523"/>
    </row>
    <row r="770" spans="2:23" ht="17.25" thickBot="1" thickTop="1">
      <c r="B770" s="1157" t="str">
        <f>$B$12</f>
        <v>Министерство на околната среда и водите</v>
      </c>
      <c r="C770" s="1179"/>
      <c r="D770" s="1179"/>
      <c r="E770" s="348" t="s">
        <v>1134</v>
      </c>
      <c r="F770" s="355" t="str">
        <f>$F$12</f>
        <v>1900</v>
      </c>
      <c r="G770" s="348"/>
      <c r="H770" s="354"/>
      <c r="I770" s="281">
        <f>(IF($E893&lt;&gt;0,$I$2,IF($H893&lt;&gt;0,$I$2,"")))</f>
        <v>1</v>
      </c>
      <c r="K770" s="348"/>
      <c r="L770" s="348"/>
      <c r="M770" s="354"/>
      <c r="N770" s="354"/>
      <c r="O770" s="354"/>
      <c r="P770" s="348"/>
      <c r="Q770" s="348"/>
      <c r="R770" s="354"/>
      <c r="S770" s="354"/>
      <c r="T770" s="348"/>
      <c r="U770" s="354"/>
      <c r="V770" s="354"/>
      <c r="W770" s="523"/>
    </row>
    <row r="771" spans="2:23" ht="16.5" thickBot="1" thickTop="1">
      <c r="B771" s="291" t="str">
        <f>$B$13</f>
        <v>(наименование на първостепенния разпоредител с бюджет)</v>
      </c>
      <c r="E771" s="353" t="s">
        <v>1136</v>
      </c>
      <c r="F771" s="348"/>
      <c r="G771" s="348"/>
      <c r="H771" s="354"/>
      <c r="I771" s="281">
        <f>(IF($E893&lt;&gt;0,$I$2,IF($H893&lt;&gt;0,$I$2,"")))</f>
        <v>1</v>
      </c>
      <c r="K771" s="348"/>
      <c r="L771" s="348"/>
      <c r="M771" s="354"/>
      <c r="N771" s="354"/>
      <c r="O771" s="354"/>
      <c r="P771" s="348"/>
      <c r="Q771" s="348"/>
      <c r="R771" s="354"/>
      <c r="S771" s="354"/>
      <c r="T771" s="348"/>
      <c r="U771" s="354"/>
      <c r="V771" s="354"/>
      <c r="W771" s="523"/>
    </row>
    <row r="772" spans="2:23" ht="19.5" thickBot="1" thickTop="1">
      <c r="B772" s="291"/>
      <c r="D772" s="584" t="str">
        <f>$D$17</f>
        <v>Код на сметка :</v>
      </c>
      <c r="E772" s="355" t="str">
        <f>$E$17</f>
        <v>98</v>
      </c>
      <c r="F772" s="347"/>
      <c r="G772" s="347"/>
      <c r="H772" s="503"/>
      <c r="I772" s="281">
        <f>(IF($E893&lt;&gt;0,$I$2,IF($H893&lt;&gt;0,$I$2,"")))</f>
        <v>1</v>
      </c>
      <c r="K772" s="348"/>
      <c r="L772" s="348"/>
      <c r="M772" s="354"/>
      <c r="N772" s="354"/>
      <c r="O772" s="354"/>
      <c r="P772" s="348"/>
      <c r="Q772" s="348"/>
      <c r="R772" s="354"/>
      <c r="S772" s="354"/>
      <c r="T772" s="348"/>
      <c r="U772" s="354"/>
      <c r="V772" s="354"/>
      <c r="W772" s="523"/>
    </row>
    <row r="773" spans="3:23" ht="17.25" thickBot="1" thickTop="1">
      <c r="C773" s="287"/>
      <c r="D773" s="288"/>
      <c r="E773" s="348"/>
      <c r="F773" s="353"/>
      <c r="G773" s="353"/>
      <c r="H773" s="357" t="s">
        <v>1137</v>
      </c>
      <c r="I773" s="281">
        <f>(IF($E893&lt;&gt;0,$I$2,IF($H893&lt;&gt;0,$I$2,"")))</f>
        <v>1</v>
      </c>
      <c r="K773" s="356" t="s">
        <v>422</v>
      </c>
      <c r="L773" s="348"/>
      <c r="M773" s="354"/>
      <c r="N773" s="357" t="s">
        <v>1137</v>
      </c>
      <c r="O773" s="354"/>
      <c r="P773" s="356" t="s">
        <v>423</v>
      </c>
      <c r="Q773" s="348"/>
      <c r="R773" s="354"/>
      <c r="S773" s="357" t="s">
        <v>1137</v>
      </c>
      <c r="T773" s="348"/>
      <c r="U773" s="354"/>
      <c r="V773" s="357" t="s">
        <v>1137</v>
      </c>
      <c r="W773" s="523"/>
    </row>
    <row r="774" spans="2:23" ht="18.75" thickBot="1">
      <c r="B774" s="1047"/>
      <c r="C774" s="517"/>
      <c r="D774" s="1038" t="s">
        <v>1467</v>
      </c>
      <c r="E774" s="299" t="s">
        <v>1139</v>
      </c>
      <c r="F774" s="1180" t="s">
        <v>1140</v>
      </c>
      <c r="G774" s="1181"/>
      <c r="H774" s="1182"/>
      <c r="I774" s="281">
        <f>(IF($E893&lt;&gt;0,$I$2,IF($H893&lt;&gt;0,$I$2,"")))</f>
        <v>1</v>
      </c>
      <c r="K774" s="1212" t="s">
        <v>1898</v>
      </c>
      <c r="L774" s="1212" t="s">
        <v>1899</v>
      </c>
      <c r="M774" s="1172" t="s">
        <v>1900</v>
      </c>
      <c r="N774" s="1172" t="s">
        <v>424</v>
      </c>
      <c r="O774" s="282"/>
      <c r="P774" s="1172" t="s">
        <v>1901</v>
      </c>
      <c r="Q774" s="1172" t="s">
        <v>1902</v>
      </c>
      <c r="R774" s="1172" t="s">
        <v>1934</v>
      </c>
      <c r="S774" s="1172" t="s">
        <v>425</v>
      </c>
      <c r="T774" s="535" t="s">
        <v>426</v>
      </c>
      <c r="U774" s="536"/>
      <c r="V774" s="537"/>
      <c r="W774" s="365"/>
    </row>
    <row r="775" spans="2:23" ht="55.5" customHeight="1" thickBot="1">
      <c r="B775" s="242" t="s">
        <v>1045</v>
      </c>
      <c r="C775" s="243" t="s">
        <v>1141</v>
      </c>
      <c r="D775" s="1048" t="s">
        <v>1468</v>
      </c>
      <c r="E775" s="303">
        <v>2014</v>
      </c>
      <c r="F775" s="518" t="s">
        <v>1461</v>
      </c>
      <c r="G775" s="518" t="s">
        <v>1460</v>
      </c>
      <c r="H775" s="517" t="s">
        <v>1459</v>
      </c>
      <c r="I775" s="281">
        <f>(IF($E893&lt;&gt;0,$I$2,IF($H893&lt;&gt;0,$I$2,"")))</f>
        <v>1</v>
      </c>
      <c r="K775" s="1223"/>
      <c r="L775" s="1224"/>
      <c r="M775" s="1223"/>
      <c r="N775" s="1224"/>
      <c r="O775" s="282"/>
      <c r="P775" s="1173"/>
      <c r="Q775" s="1173"/>
      <c r="R775" s="1173"/>
      <c r="S775" s="1173"/>
      <c r="T775" s="538">
        <v>2014</v>
      </c>
      <c r="U775" s="538">
        <v>2015</v>
      </c>
      <c r="V775" s="538" t="s">
        <v>867</v>
      </c>
      <c r="W775" s="541" t="s">
        <v>427</v>
      </c>
    </row>
    <row r="776" spans="2:23" ht="69" customHeight="1" thickBot="1">
      <c r="B776" s="1039"/>
      <c r="C776" s="517"/>
      <c r="D776" s="370" t="s">
        <v>711</v>
      </c>
      <c r="E776" s="371" t="s">
        <v>428</v>
      </c>
      <c r="F776" s="371" t="s">
        <v>429</v>
      </c>
      <c r="G776" s="371" t="s">
        <v>1476</v>
      </c>
      <c r="H776" s="873" t="s">
        <v>1477</v>
      </c>
      <c r="I776" s="281">
        <f>(IF($E893&lt;&gt;0,$I$2,IF($H893&lt;&gt;0,$I$2,"")))</f>
        <v>1</v>
      </c>
      <c r="K776" s="372" t="s">
        <v>430</v>
      </c>
      <c r="L776" s="372" t="s">
        <v>431</v>
      </c>
      <c r="M776" s="373" t="s">
        <v>432</v>
      </c>
      <c r="N776" s="373" t="s">
        <v>433</v>
      </c>
      <c r="O776" s="282"/>
      <c r="P776" s="1037" t="s">
        <v>434</v>
      </c>
      <c r="Q776" s="1037" t="s">
        <v>435</v>
      </c>
      <c r="R776" s="1037" t="s">
        <v>436</v>
      </c>
      <c r="S776" s="1037" t="s">
        <v>437</v>
      </c>
      <c r="T776" s="1037" t="s">
        <v>1429</v>
      </c>
      <c r="U776" s="1037" t="s">
        <v>1430</v>
      </c>
      <c r="V776" s="1037" t="s">
        <v>1431</v>
      </c>
      <c r="W776" s="542" t="s">
        <v>1432</v>
      </c>
    </row>
    <row r="777" spans="2:23" ht="108.75" thickBot="1">
      <c r="B777" s="299"/>
      <c r="C777" s="1050" t="str">
        <f>VLOOKUP(D777,OP_LIST2,2,FALSE)</f>
        <v>98301</v>
      </c>
      <c r="D777" s="1049" t="s">
        <v>333</v>
      </c>
      <c r="E777" s="543"/>
      <c r="F777" s="485"/>
      <c r="G777" s="485"/>
      <c r="H777" s="378"/>
      <c r="I777" s="281">
        <f>(IF($E893&lt;&gt;0,$I$2,IF($H893&lt;&gt;0,$I$2,"")))</f>
        <v>1</v>
      </c>
      <c r="K777" s="544" t="s">
        <v>1433</v>
      </c>
      <c r="L777" s="544" t="s">
        <v>1433</v>
      </c>
      <c r="M777" s="544" t="s">
        <v>1434</v>
      </c>
      <c r="N777" s="544" t="s">
        <v>1435</v>
      </c>
      <c r="O777" s="282"/>
      <c r="P777" s="544" t="s">
        <v>1433</v>
      </c>
      <c r="Q777" s="544" t="s">
        <v>1433</v>
      </c>
      <c r="R777" s="544" t="s">
        <v>1469</v>
      </c>
      <c r="S777" s="544" t="s">
        <v>1437</v>
      </c>
      <c r="T777" s="544" t="s">
        <v>1433</v>
      </c>
      <c r="U777" s="544" t="s">
        <v>1433</v>
      </c>
      <c r="V777" s="544" t="s">
        <v>1433</v>
      </c>
      <c r="W777" s="381" t="s">
        <v>1438</v>
      </c>
    </row>
    <row r="778" spans="2:23" ht="18.75" thickBot="1">
      <c r="B778" s="1047"/>
      <c r="C778" s="1050">
        <f>VLOOKUP(D779,EBK_DEIN2,2,FALSE)</f>
        <v>5532</v>
      </c>
      <c r="D778" s="1038" t="s">
        <v>1912</v>
      </c>
      <c r="E778" s="485"/>
      <c r="F778" s="485"/>
      <c r="G778" s="485"/>
      <c r="H778" s="378"/>
      <c r="I778" s="281">
        <f>(IF($E893&lt;&gt;0,$I$2,IF($H893&lt;&gt;0,$I$2,"")))</f>
        <v>1</v>
      </c>
      <c r="K778" s="545"/>
      <c r="L778" s="545"/>
      <c r="M778" s="428"/>
      <c r="N778" s="546"/>
      <c r="O778" s="282"/>
      <c r="P778" s="545"/>
      <c r="Q778" s="545"/>
      <c r="R778" s="428"/>
      <c r="S778" s="546"/>
      <c r="T778" s="545"/>
      <c r="U778" s="428"/>
      <c r="V778" s="546"/>
      <c r="W778" s="547"/>
    </row>
    <row r="779" spans="2:23" ht="18">
      <c r="B779" s="548"/>
      <c r="C779" s="302"/>
      <c r="D779" s="926" t="s">
        <v>1263</v>
      </c>
      <c r="E779" s="485"/>
      <c r="F779" s="485"/>
      <c r="G779" s="485"/>
      <c r="H779" s="378"/>
      <c r="I779" s="281">
        <f>(IF($E893&lt;&gt;0,$I$2,IF($H893&lt;&gt;0,$I$2,"")))</f>
        <v>1</v>
      </c>
      <c r="K779" s="545"/>
      <c r="L779" s="545"/>
      <c r="M779" s="428"/>
      <c r="N779" s="549">
        <f>SUMIF(N782:N783,"&lt;0")+SUMIF(N785:N789,"&lt;0")+SUMIF(N791:N796,"&lt;0")+SUMIF(N798:N814,"&lt;0")+SUMIF(N820:N824,"&lt;0")+SUMIF(N826:N831,"&lt;0")+SUMIF(N833:N838,"&lt;0")+SUMIF(N846:N847,"&lt;0")+SUMIF(N850:N855,"&lt;0")+SUMIF(N857:N862,"&lt;0")+SUMIF(N866,"&lt;0")+SUMIF(N868:N874,"&lt;0")+SUMIF(N876:N878,"&lt;0")+SUMIF(N880:N883,"&lt;0")+SUMIF(N885:N886,"&lt;0")+SUMIF(N889,"&lt;0")</f>
        <v>-406</v>
      </c>
      <c r="O779" s="282"/>
      <c r="P779" s="545"/>
      <c r="Q779" s="545"/>
      <c r="R779" s="428"/>
      <c r="S779" s="549">
        <f>SUMIF(S782:S783,"&lt;0")+SUMIF(S785:S789,"&lt;0")+SUMIF(S791:S796,"&lt;0")+SUMIF(S798:S814,"&lt;0")+SUMIF(S820:S824,"&lt;0")+SUMIF(S826:S831,"&lt;0")+SUMIF(S833:S838,"&lt;0")+SUMIF(S846:S847,"&lt;0")+SUMIF(S850:S855,"&lt;0")+SUMIF(S857:S862,"&lt;0")+SUMIF(S866,"&lt;0")+SUMIF(S868:S874,"&lt;0")+SUMIF(S876:S878,"&lt;0")+SUMIF(S880:S883,"&lt;0")+SUMIF(S885:S886,"&lt;0")+SUMIF(S889,"&lt;0")</f>
        <v>0</v>
      </c>
      <c r="T779" s="545"/>
      <c r="U779" s="428"/>
      <c r="V779" s="546"/>
      <c r="W779" s="383"/>
    </row>
    <row r="780" spans="2:23" ht="18.75" thickBot="1">
      <c r="B780" s="454"/>
      <c r="C780" s="302"/>
      <c r="D780" s="366" t="s">
        <v>1470</v>
      </c>
      <c r="E780" s="485"/>
      <c r="F780" s="485"/>
      <c r="G780" s="485"/>
      <c r="H780" s="378"/>
      <c r="I780" s="281">
        <f>(IF($E893&lt;&gt;0,$I$2,IF($H893&lt;&gt;0,$I$2,"")))</f>
        <v>1</v>
      </c>
      <c r="K780" s="545"/>
      <c r="L780" s="545"/>
      <c r="M780" s="428"/>
      <c r="N780" s="546"/>
      <c r="O780" s="282"/>
      <c r="P780" s="545"/>
      <c r="Q780" s="545"/>
      <c r="R780" s="428"/>
      <c r="S780" s="546"/>
      <c r="T780" s="545"/>
      <c r="U780" s="428"/>
      <c r="V780" s="546"/>
      <c r="W780" s="385"/>
    </row>
    <row r="781" spans="2:23" ht="18.75" thickBot="1">
      <c r="B781" s="205">
        <v>100</v>
      </c>
      <c r="C781" s="1174" t="s">
        <v>713</v>
      </c>
      <c r="D781" s="1175"/>
      <c r="E781" s="625">
        <f>SUM(E782:E783)</f>
        <v>0</v>
      </c>
      <c r="F781" s="643">
        <f>SUM(F782:F783)</f>
        <v>310</v>
      </c>
      <c r="G781" s="550">
        <f>SUM(G782:G783)</f>
        <v>0</v>
      </c>
      <c r="H781" s="550">
        <f>SUM(H782:H783)</f>
        <v>310</v>
      </c>
      <c r="I781" s="308">
        <f>(IF($E781&lt;&gt;0,$I$2,IF($H781&lt;&gt;0,$I$2,"")))</f>
        <v>1</v>
      </c>
      <c r="J781" s="309"/>
      <c r="K781" s="386">
        <f>SUM(K782:K783)</f>
        <v>0</v>
      </c>
      <c r="L781" s="387">
        <f>SUM(L782:L783)</f>
        <v>0</v>
      </c>
      <c r="M781" s="551">
        <f>SUM(M782:M783)</f>
        <v>310</v>
      </c>
      <c r="N781" s="552">
        <f>SUM(N782:N783)</f>
        <v>-310</v>
      </c>
      <c r="O781" s="309"/>
      <c r="P781" s="388"/>
      <c r="Q781" s="553"/>
      <c r="R781" s="554"/>
      <c r="S781" s="553"/>
      <c r="T781" s="553"/>
      <c r="U781" s="553"/>
      <c r="V781" s="555"/>
      <c r="W781" s="389">
        <f>S781-T781-U781-V781</f>
        <v>0</v>
      </c>
    </row>
    <row r="782" spans="2:23" ht="18.75" thickBot="1">
      <c r="B782" s="182"/>
      <c r="C782" s="186">
        <v>101</v>
      </c>
      <c r="D782" s="179" t="s">
        <v>714</v>
      </c>
      <c r="E782" s="593"/>
      <c r="F782" s="596">
        <v>0</v>
      </c>
      <c r="G782" s="310"/>
      <c r="H782" s="826">
        <f>F782+G782</f>
        <v>0</v>
      </c>
      <c r="I782" s="308">
        <f aca="true" t="shared" si="140" ref="I782:I845">(IF($E782&lt;&gt;0,$I$2,IF($H782&lt;&gt;0,$I$2,"")))</f>
      </c>
      <c r="J782" s="309"/>
      <c r="K782" s="556"/>
      <c r="L782" s="319"/>
      <c r="M782" s="391">
        <f>H782</f>
        <v>0</v>
      </c>
      <c r="N782" s="557">
        <f>K782+L782-M782</f>
        <v>0</v>
      </c>
      <c r="O782" s="309"/>
      <c r="P782" s="392"/>
      <c r="Q782" s="397"/>
      <c r="R782" s="397"/>
      <c r="S782" s="397"/>
      <c r="T782" s="397"/>
      <c r="U782" s="397"/>
      <c r="V782" s="558"/>
      <c r="W782" s="389">
        <f aca="true" t="shared" si="141" ref="W782:W845">S782-T782-U782-V782</f>
        <v>0</v>
      </c>
    </row>
    <row r="783" spans="1:23" ht="36" customHeight="1" thickBot="1">
      <c r="A783" s="287"/>
      <c r="B783" s="182"/>
      <c r="C783" s="178">
        <v>102</v>
      </c>
      <c r="D783" s="180" t="s">
        <v>715</v>
      </c>
      <c r="E783" s="593"/>
      <c r="F783" s="596">
        <v>310</v>
      </c>
      <c r="G783" s="310"/>
      <c r="H783" s="826">
        <f>F783+G783</f>
        <v>310</v>
      </c>
      <c r="I783" s="308">
        <f t="shared" si="140"/>
        <v>1</v>
      </c>
      <c r="J783" s="309"/>
      <c r="K783" s="556"/>
      <c r="L783" s="319"/>
      <c r="M783" s="391">
        <f>H783</f>
        <v>310</v>
      </c>
      <c r="N783" s="557">
        <f aca="true" t="shared" si="142" ref="N783:N824">K783+L783-M783</f>
        <v>-310</v>
      </c>
      <c r="O783" s="309"/>
      <c r="P783" s="392"/>
      <c r="Q783" s="397"/>
      <c r="R783" s="397"/>
      <c r="S783" s="397"/>
      <c r="T783" s="397"/>
      <c r="U783" s="397"/>
      <c r="V783" s="558"/>
      <c r="W783" s="389">
        <f t="shared" si="141"/>
        <v>0</v>
      </c>
    </row>
    <row r="784" spans="1:23" ht="18.75" thickBot="1">
      <c r="A784" s="287"/>
      <c r="B784" s="181">
        <v>200</v>
      </c>
      <c r="C784" s="1176" t="s">
        <v>716</v>
      </c>
      <c r="D784" s="1176"/>
      <c r="E784" s="597">
        <f>SUM(E785:E789)</f>
        <v>0</v>
      </c>
      <c r="F784" s="393">
        <f>SUM(F785:F789)</f>
        <v>0</v>
      </c>
      <c r="G784" s="317">
        <f>SUM(G785:G789)</f>
        <v>0</v>
      </c>
      <c r="H784" s="317">
        <f>SUM(H785:H789)</f>
        <v>0</v>
      </c>
      <c r="I784" s="308">
        <f t="shared" si="140"/>
      </c>
      <c r="J784" s="309"/>
      <c r="K784" s="394">
        <f>SUM(K785:K789)</f>
        <v>0</v>
      </c>
      <c r="L784" s="395">
        <f>SUM(L785:L789)</f>
        <v>0</v>
      </c>
      <c r="M784" s="559">
        <f>SUM(M785:M789)</f>
        <v>0</v>
      </c>
      <c r="N784" s="560">
        <f>SUM(N785:N789)</f>
        <v>0</v>
      </c>
      <c r="O784" s="309"/>
      <c r="P784" s="396"/>
      <c r="Q784" s="407"/>
      <c r="R784" s="407"/>
      <c r="S784" s="407"/>
      <c r="T784" s="407"/>
      <c r="U784" s="407"/>
      <c r="V784" s="561"/>
      <c r="W784" s="389">
        <f t="shared" si="141"/>
        <v>0</v>
      </c>
    </row>
    <row r="785" spans="1:23" ht="18.75" thickBot="1">
      <c r="A785" s="287"/>
      <c r="B785" s="185"/>
      <c r="C785" s="186">
        <v>201</v>
      </c>
      <c r="D785" s="179" t="s">
        <v>717</v>
      </c>
      <c r="E785" s="593"/>
      <c r="F785" s="596"/>
      <c r="G785" s="310"/>
      <c r="H785" s="826">
        <f>F785+G785</f>
        <v>0</v>
      </c>
      <c r="I785" s="308">
        <f t="shared" si="140"/>
      </c>
      <c r="J785" s="309"/>
      <c r="K785" s="556"/>
      <c r="L785" s="319"/>
      <c r="M785" s="391">
        <f>H785</f>
        <v>0</v>
      </c>
      <c r="N785" s="557">
        <f t="shared" si="142"/>
        <v>0</v>
      </c>
      <c r="O785" s="309"/>
      <c r="P785" s="392"/>
      <c r="Q785" s="397"/>
      <c r="R785" s="397"/>
      <c r="S785" s="397"/>
      <c r="T785" s="397"/>
      <c r="U785" s="397"/>
      <c r="V785" s="558"/>
      <c r="W785" s="389">
        <f t="shared" si="141"/>
        <v>0</v>
      </c>
    </row>
    <row r="786" spans="1:23" ht="18.75" thickBot="1">
      <c r="A786" s="287"/>
      <c r="B786" s="177"/>
      <c r="C786" s="178">
        <v>202</v>
      </c>
      <c r="D786" s="187" t="s">
        <v>718</v>
      </c>
      <c r="E786" s="593"/>
      <c r="F786" s="596"/>
      <c r="G786" s="310"/>
      <c r="H786" s="826">
        <f>F786+G786</f>
        <v>0</v>
      </c>
      <c r="I786" s="308">
        <f t="shared" si="140"/>
      </c>
      <c r="J786" s="309"/>
      <c r="K786" s="556"/>
      <c r="L786" s="319"/>
      <c r="M786" s="391">
        <f>H786</f>
        <v>0</v>
      </c>
      <c r="N786" s="557">
        <f t="shared" si="142"/>
        <v>0</v>
      </c>
      <c r="O786" s="309"/>
      <c r="P786" s="392"/>
      <c r="Q786" s="397"/>
      <c r="R786" s="397"/>
      <c r="S786" s="397"/>
      <c r="T786" s="397"/>
      <c r="U786" s="397"/>
      <c r="V786" s="558"/>
      <c r="W786" s="389">
        <f t="shared" si="141"/>
        <v>0</v>
      </c>
    </row>
    <row r="787" spans="1:23" ht="32.25" thickBot="1">
      <c r="A787" s="287"/>
      <c r="B787" s="195"/>
      <c r="C787" s="178">
        <v>205</v>
      </c>
      <c r="D787" s="187" t="s">
        <v>1296</v>
      </c>
      <c r="E787" s="593"/>
      <c r="F787" s="596"/>
      <c r="G787" s="310"/>
      <c r="H787" s="826">
        <f>F787+G787</f>
        <v>0</v>
      </c>
      <c r="I787" s="308">
        <f t="shared" si="140"/>
      </c>
      <c r="J787" s="309"/>
      <c r="K787" s="556"/>
      <c r="L787" s="319"/>
      <c r="M787" s="391">
        <f>H787</f>
        <v>0</v>
      </c>
      <c r="N787" s="557">
        <f t="shared" si="142"/>
        <v>0</v>
      </c>
      <c r="O787" s="309"/>
      <c r="P787" s="392"/>
      <c r="Q787" s="397"/>
      <c r="R787" s="397"/>
      <c r="S787" s="397"/>
      <c r="T787" s="397"/>
      <c r="U787" s="397"/>
      <c r="V787" s="558"/>
      <c r="W787" s="389">
        <f t="shared" si="141"/>
        <v>0</v>
      </c>
    </row>
    <row r="788" spans="1:23" ht="18.75" thickBot="1">
      <c r="A788" s="287"/>
      <c r="B788" s="195"/>
      <c r="C788" s="178">
        <v>208</v>
      </c>
      <c r="D788" s="206" t="s">
        <v>1297</v>
      </c>
      <c r="E788" s="593"/>
      <c r="F788" s="596"/>
      <c r="G788" s="310"/>
      <c r="H788" s="826">
        <f>F788+G788</f>
        <v>0</v>
      </c>
      <c r="I788" s="308">
        <f t="shared" si="140"/>
      </c>
      <c r="J788" s="309"/>
      <c r="K788" s="556"/>
      <c r="L788" s="319"/>
      <c r="M788" s="391">
        <f>H788</f>
        <v>0</v>
      </c>
      <c r="N788" s="557">
        <f t="shared" si="142"/>
        <v>0</v>
      </c>
      <c r="O788" s="309"/>
      <c r="P788" s="392"/>
      <c r="Q788" s="397"/>
      <c r="R788" s="397"/>
      <c r="S788" s="397"/>
      <c r="T788" s="397"/>
      <c r="U788" s="397"/>
      <c r="V788" s="558"/>
      <c r="W788" s="389">
        <f t="shared" si="141"/>
        <v>0</v>
      </c>
    </row>
    <row r="789" spans="1:23" ht="18.75" thickBot="1">
      <c r="A789" s="287"/>
      <c r="B789" s="185"/>
      <c r="C789" s="184">
        <v>209</v>
      </c>
      <c r="D789" s="190" t="s">
        <v>1298</v>
      </c>
      <c r="E789" s="593"/>
      <c r="F789" s="596"/>
      <c r="G789" s="310"/>
      <c r="H789" s="826">
        <f>F789+G789</f>
        <v>0</v>
      </c>
      <c r="I789" s="308">
        <f t="shared" si="140"/>
      </c>
      <c r="J789" s="309"/>
      <c r="K789" s="556"/>
      <c r="L789" s="319"/>
      <c r="M789" s="391">
        <f>H789</f>
        <v>0</v>
      </c>
      <c r="N789" s="557">
        <f t="shared" si="142"/>
        <v>0</v>
      </c>
      <c r="O789" s="309"/>
      <c r="P789" s="392"/>
      <c r="Q789" s="397"/>
      <c r="R789" s="397"/>
      <c r="S789" s="397"/>
      <c r="T789" s="397"/>
      <c r="U789" s="397"/>
      <c r="V789" s="558"/>
      <c r="W789" s="389">
        <f t="shared" si="141"/>
        <v>0</v>
      </c>
    </row>
    <row r="790" spans="1:23" ht="18.75" thickBot="1">
      <c r="A790" s="287"/>
      <c r="B790" s="181">
        <v>500</v>
      </c>
      <c r="C790" s="1177" t="s">
        <v>1299</v>
      </c>
      <c r="D790" s="1177"/>
      <c r="E790" s="597">
        <f>SUM(E791:E795)</f>
        <v>0</v>
      </c>
      <c r="F790" s="393">
        <f>SUM(F791:F795)</f>
        <v>96</v>
      </c>
      <c r="G790" s="317">
        <f>SUM(G791:G795)</f>
        <v>0</v>
      </c>
      <c r="H790" s="317">
        <f>SUM(H791:H795)</f>
        <v>96</v>
      </c>
      <c r="I790" s="308">
        <f t="shared" si="140"/>
        <v>1</v>
      </c>
      <c r="J790" s="309"/>
      <c r="K790" s="394">
        <f>SUM(K791:K795)</f>
        <v>0</v>
      </c>
      <c r="L790" s="395">
        <f>SUM(L791:L795)</f>
        <v>0</v>
      </c>
      <c r="M790" s="559">
        <f>SUM(M791:M795)</f>
        <v>96</v>
      </c>
      <c r="N790" s="560">
        <f>SUM(N791:N795)</f>
        <v>-96</v>
      </c>
      <c r="O790" s="309"/>
      <c r="P790" s="396"/>
      <c r="Q790" s="407"/>
      <c r="R790" s="397"/>
      <c r="S790" s="407"/>
      <c r="T790" s="407"/>
      <c r="U790" s="407"/>
      <c r="V790" s="561"/>
      <c r="W790" s="389">
        <f t="shared" si="141"/>
        <v>0</v>
      </c>
    </row>
    <row r="791" spans="1:23" ht="32.25" thickBot="1">
      <c r="A791" s="287"/>
      <c r="B791" s="185"/>
      <c r="C791" s="207">
        <v>551</v>
      </c>
      <c r="D791" s="610" t="s">
        <v>1300</v>
      </c>
      <c r="E791" s="593"/>
      <c r="F791" s="596">
        <v>56</v>
      </c>
      <c r="G791" s="310"/>
      <c r="H791" s="826">
        <f aca="true" t="shared" si="143" ref="H791:H796">F791+G791</f>
        <v>56</v>
      </c>
      <c r="I791" s="308">
        <f t="shared" si="140"/>
        <v>1</v>
      </c>
      <c r="J791" s="309"/>
      <c r="K791" s="556"/>
      <c r="L791" s="319"/>
      <c r="M791" s="391">
        <f aca="true" t="shared" si="144" ref="M791:M796">H791</f>
        <v>56</v>
      </c>
      <c r="N791" s="557">
        <f t="shared" si="142"/>
        <v>-56</v>
      </c>
      <c r="O791" s="309"/>
      <c r="P791" s="392"/>
      <c r="Q791" s="397"/>
      <c r="R791" s="397"/>
      <c r="S791" s="397"/>
      <c r="T791" s="397"/>
      <c r="U791" s="397"/>
      <c r="V791" s="558"/>
      <c r="W791" s="389">
        <f t="shared" si="141"/>
        <v>0</v>
      </c>
    </row>
    <row r="792" spans="1:23" ht="18.75" thickBot="1">
      <c r="A792" s="328">
        <v>5</v>
      </c>
      <c r="B792" s="185"/>
      <c r="C792" s="208">
        <f>C791+1</f>
        <v>552</v>
      </c>
      <c r="D792" s="611" t="s">
        <v>1301</v>
      </c>
      <c r="E792" s="593"/>
      <c r="F792" s="596"/>
      <c r="G792" s="310"/>
      <c r="H792" s="826">
        <f t="shared" si="143"/>
        <v>0</v>
      </c>
      <c r="I792" s="308">
        <f t="shared" si="140"/>
      </c>
      <c r="J792" s="309"/>
      <c r="K792" s="556"/>
      <c r="L792" s="319"/>
      <c r="M792" s="391">
        <f t="shared" si="144"/>
        <v>0</v>
      </c>
      <c r="N792" s="557">
        <f t="shared" si="142"/>
        <v>0</v>
      </c>
      <c r="O792" s="309"/>
      <c r="P792" s="392"/>
      <c r="Q792" s="397"/>
      <c r="R792" s="397"/>
      <c r="S792" s="397"/>
      <c r="T792" s="397"/>
      <c r="U792" s="397"/>
      <c r="V792" s="558"/>
      <c r="W792" s="389">
        <f t="shared" si="141"/>
        <v>0</v>
      </c>
    </row>
    <row r="793" spans="1:23" ht="18.75" thickBot="1">
      <c r="A793" s="329">
        <v>10</v>
      </c>
      <c r="B793" s="185"/>
      <c r="C793" s="208">
        <v>560</v>
      </c>
      <c r="D793" s="612" t="s">
        <v>1302</v>
      </c>
      <c r="E793" s="593"/>
      <c r="F793" s="596">
        <v>25</v>
      </c>
      <c r="G793" s="310"/>
      <c r="H793" s="826">
        <f t="shared" si="143"/>
        <v>25</v>
      </c>
      <c r="I793" s="308">
        <f t="shared" si="140"/>
        <v>1</v>
      </c>
      <c r="J793" s="309"/>
      <c r="K793" s="556"/>
      <c r="L793" s="319"/>
      <c r="M793" s="391">
        <f t="shared" si="144"/>
        <v>25</v>
      </c>
      <c r="N793" s="557">
        <f t="shared" si="142"/>
        <v>-25</v>
      </c>
      <c r="O793" s="309"/>
      <c r="P793" s="392"/>
      <c r="Q793" s="397"/>
      <c r="R793" s="397"/>
      <c r="S793" s="397"/>
      <c r="T793" s="397"/>
      <c r="U793" s="397"/>
      <c r="V793" s="558"/>
      <c r="W793" s="389">
        <f t="shared" si="141"/>
        <v>0</v>
      </c>
    </row>
    <row r="794" spans="1:23" ht="18.75" thickBot="1">
      <c r="A794" s="329">
        <v>15</v>
      </c>
      <c r="B794" s="185"/>
      <c r="C794" s="208">
        <v>580</v>
      </c>
      <c r="D794" s="611" t="s">
        <v>1303</v>
      </c>
      <c r="E794" s="593"/>
      <c r="F794" s="596">
        <v>15</v>
      </c>
      <c r="G794" s="310"/>
      <c r="H794" s="826">
        <f t="shared" si="143"/>
        <v>15</v>
      </c>
      <c r="I794" s="308">
        <f t="shared" si="140"/>
        <v>1</v>
      </c>
      <c r="J794" s="309"/>
      <c r="K794" s="556"/>
      <c r="L794" s="319"/>
      <c r="M794" s="391">
        <f t="shared" si="144"/>
        <v>15</v>
      </c>
      <c r="N794" s="557">
        <f t="shared" si="142"/>
        <v>-15</v>
      </c>
      <c r="O794" s="309"/>
      <c r="P794" s="392"/>
      <c r="Q794" s="397"/>
      <c r="R794" s="397"/>
      <c r="S794" s="397"/>
      <c r="T794" s="397"/>
      <c r="U794" s="397"/>
      <c r="V794" s="558"/>
      <c r="W794" s="389">
        <f t="shared" si="141"/>
        <v>0</v>
      </c>
    </row>
    <row r="795" spans="1:23" ht="32.25" thickBot="1">
      <c r="A795" s="328">
        <v>35</v>
      </c>
      <c r="B795" s="185"/>
      <c r="C795" s="209">
        <v>590</v>
      </c>
      <c r="D795" s="613" t="s">
        <v>1304</v>
      </c>
      <c r="E795" s="593"/>
      <c r="F795" s="596"/>
      <c r="G795" s="310"/>
      <c r="H795" s="826">
        <f t="shared" si="143"/>
        <v>0</v>
      </c>
      <c r="I795" s="308">
        <f t="shared" si="140"/>
      </c>
      <c r="J795" s="309"/>
      <c r="K795" s="556"/>
      <c r="L795" s="319"/>
      <c r="M795" s="391">
        <f t="shared" si="144"/>
        <v>0</v>
      </c>
      <c r="N795" s="557">
        <f t="shared" si="142"/>
        <v>0</v>
      </c>
      <c r="O795" s="309"/>
      <c r="P795" s="392"/>
      <c r="Q795" s="397"/>
      <c r="R795" s="397"/>
      <c r="S795" s="397"/>
      <c r="T795" s="397"/>
      <c r="U795" s="397"/>
      <c r="V795" s="558"/>
      <c r="W795" s="389">
        <f t="shared" si="141"/>
        <v>0</v>
      </c>
    </row>
    <row r="796" spans="1:23" ht="18.75" thickBot="1">
      <c r="A796" s="329">
        <v>40</v>
      </c>
      <c r="B796" s="181">
        <v>800</v>
      </c>
      <c r="C796" s="1177" t="s">
        <v>1471</v>
      </c>
      <c r="D796" s="1177"/>
      <c r="E796" s="597"/>
      <c r="F796" s="602"/>
      <c r="G796" s="324"/>
      <c r="H796" s="826">
        <f t="shared" si="143"/>
        <v>0</v>
      </c>
      <c r="I796" s="308">
        <f t="shared" si="140"/>
      </c>
      <c r="J796" s="309"/>
      <c r="K796" s="563"/>
      <c r="L796" s="321"/>
      <c r="M796" s="391">
        <f t="shared" si="144"/>
        <v>0</v>
      </c>
      <c r="N796" s="557">
        <f t="shared" si="142"/>
        <v>0</v>
      </c>
      <c r="O796" s="309"/>
      <c r="P796" s="396"/>
      <c r="Q796" s="407"/>
      <c r="R796" s="397"/>
      <c r="S796" s="397"/>
      <c r="T796" s="407"/>
      <c r="U796" s="397"/>
      <c r="V796" s="558"/>
      <c r="W796" s="389">
        <f t="shared" si="141"/>
        <v>0</v>
      </c>
    </row>
    <row r="797" spans="1:23" ht="18.75" thickBot="1">
      <c r="A797" s="329">
        <v>45</v>
      </c>
      <c r="B797" s="181">
        <v>1000</v>
      </c>
      <c r="C797" s="1178" t="s">
        <v>1306</v>
      </c>
      <c r="D797" s="1178"/>
      <c r="E797" s="597">
        <f>SUM(E798:E814)</f>
        <v>0</v>
      </c>
      <c r="F797" s="393">
        <f>SUM(F798:F814)</f>
        <v>0</v>
      </c>
      <c r="G797" s="317">
        <f>SUM(G798:G814)</f>
        <v>0</v>
      </c>
      <c r="H797" s="317">
        <f>SUM(H798:H814)</f>
        <v>0</v>
      </c>
      <c r="I797" s="308">
        <f t="shared" si="140"/>
      </c>
      <c r="J797" s="309"/>
      <c r="K797" s="394">
        <f>SUM(K798:K814)</f>
        <v>0</v>
      </c>
      <c r="L797" s="395">
        <f>SUM(L798:L814)</f>
        <v>0</v>
      </c>
      <c r="M797" s="559">
        <f>SUM(M798:M814)</f>
        <v>0</v>
      </c>
      <c r="N797" s="560">
        <f>SUM(N798:N814)</f>
        <v>0</v>
      </c>
      <c r="O797" s="309"/>
      <c r="P797" s="394">
        <f aca="true" t="shared" si="145" ref="P797:V797">SUM(P798:P814)</f>
        <v>0</v>
      </c>
      <c r="Q797" s="395">
        <f t="shared" si="145"/>
        <v>0</v>
      </c>
      <c r="R797" s="395">
        <f t="shared" si="145"/>
        <v>0</v>
      </c>
      <c r="S797" s="395">
        <f t="shared" si="145"/>
        <v>0</v>
      </c>
      <c r="T797" s="395">
        <f t="shared" si="145"/>
        <v>0</v>
      </c>
      <c r="U797" s="395">
        <f t="shared" si="145"/>
        <v>0</v>
      </c>
      <c r="V797" s="560">
        <f t="shared" si="145"/>
        <v>0</v>
      </c>
      <c r="W797" s="389">
        <f t="shared" si="141"/>
        <v>0</v>
      </c>
    </row>
    <row r="798" spans="1:23" ht="18.75" thickBot="1">
      <c r="A798" s="329">
        <v>50</v>
      </c>
      <c r="B798" s="177"/>
      <c r="C798" s="186">
        <v>1011</v>
      </c>
      <c r="D798" s="210" t="s">
        <v>1307</v>
      </c>
      <c r="E798" s="593"/>
      <c r="F798" s="596"/>
      <c r="G798" s="310"/>
      <c r="H798" s="826">
        <f aca="true" t="shared" si="146" ref="H798:H814">F798+G798</f>
        <v>0</v>
      </c>
      <c r="I798" s="308">
        <f t="shared" si="140"/>
      </c>
      <c r="J798" s="309"/>
      <c r="K798" s="556"/>
      <c r="L798" s="319"/>
      <c r="M798" s="391">
        <f aca="true" t="shared" si="147" ref="M798:M814">H798</f>
        <v>0</v>
      </c>
      <c r="N798" s="557">
        <f t="shared" si="142"/>
        <v>0</v>
      </c>
      <c r="O798" s="309"/>
      <c r="P798" s="556"/>
      <c r="Q798" s="319"/>
      <c r="R798" s="564">
        <f aca="true" t="shared" si="148" ref="R798:R805">+IF(+(K798+L798)&gt;=H798,+L798,+(+H798-K798))</f>
        <v>0</v>
      </c>
      <c r="S798" s="391">
        <f>P798+Q798-R798</f>
        <v>0</v>
      </c>
      <c r="T798" s="319"/>
      <c r="U798" s="319"/>
      <c r="V798" s="320"/>
      <c r="W798" s="389">
        <f t="shared" si="141"/>
        <v>0</v>
      </c>
    </row>
    <row r="799" spans="1:23" ht="18.75" thickBot="1">
      <c r="A799" s="329">
        <v>55</v>
      </c>
      <c r="B799" s="177"/>
      <c r="C799" s="178">
        <v>1012</v>
      </c>
      <c r="D799" s="187" t="s">
        <v>1308</v>
      </c>
      <c r="E799" s="593"/>
      <c r="F799" s="596"/>
      <c r="G799" s="310"/>
      <c r="H799" s="826">
        <f t="shared" si="146"/>
        <v>0</v>
      </c>
      <c r="I799" s="308">
        <f t="shared" si="140"/>
      </c>
      <c r="J799" s="309"/>
      <c r="K799" s="556"/>
      <c r="L799" s="319"/>
      <c r="M799" s="391">
        <f t="shared" si="147"/>
        <v>0</v>
      </c>
      <c r="N799" s="557">
        <f t="shared" si="142"/>
        <v>0</v>
      </c>
      <c r="O799" s="309"/>
      <c r="P799" s="556"/>
      <c r="Q799" s="319"/>
      <c r="R799" s="564">
        <f t="shared" si="148"/>
        <v>0</v>
      </c>
      <c r="S799" s="391">
        <f aca="true" t="shared" si="149" ref="S799:S805">P799+Q799-R799</f>
        <v>0</v>
      </c>
      <c r="T799" s="319"/>
      <c r="U799" s="319"/>
      <c r="V799" s="320"/>
      <c r="W799" s="389">
        <f t="shared" si="141"/>
        <v>0</v>
      </c>
    </row>
    <row r="800" spans="1:23" ht="18.75" thickBot="1">
      <c r="A800" s="329">
        <v>60</v>
      </c>
      <c r="B800" s="177"/>
      <c r="C800" s="178">
        <v>1013</v>
      </c>
      <c r="D800" s="187" t="s">
        <v>1309</v>
      </c>
      <c r="E800" s="593"/>
      <c r="F800" s="596"/>
      <c r="G800" s="310"/>
      <c r="H800" s="826">
        <f t="shared" si="146"/>
        <v>0</v>
      </c>
      <c r="I800" s="308">
        <f t="shared" si="140"/>
      </c>
      <c r="J800" s="309"/>
      <c r="K800" s="556"/>
      <c r="L800" s="319"/>
      <c r="M800" s="391">
        <f t="shared" si="147"/>
        <v>0</v>
      </c>
      <c r="N800" s="557">
        <f t="shared" si="142"/>
        <v>0</v>
      </c>
      <c r="O800" s="309"/>
      <c r="P800" s="556"/>
      <c r="Q800" s="319"/>
      <c r="R800" s="564">
        <f t="shared" si="148"/>
        <v>0</v>
      </c>
      <c r="S800" s="391">
        <f t="shared" si="149"/>
        <v>0</v>
      </c>
      <c r="T800" s="319"/>
      <c r="U800" s="319"/>
      <c r="V800" s="320"/>
      <c r="W800" s="389">
        <f t="shared" si="141"/>
        <v>0</v>
      </c>
    </row>
    <row r="801" spans="1:23" ht="18.75" thickBot="1">
      <c r="A801" s="328">
        <v>65</v>
      </c>
      <c r="B801" s="177"/>
      <c r="C801" s="178">
        <v>1014</v>
      </c>
      <c r="D801" s="187" t="s">
        <v>1310</v>
      </c>
      <c r="E801" s="593"/>
      <c r="F801" s="596"/>
      <c r="G801" s="310"/>
      <c r="H801" s="826">
        <f t="shared" si="146"/>
        <v>0</v>
      </c>
      <c r="I801" s="308">
        <f t="shared" si="140"/>
      </c>
      <c r="J801" s="309"/>
      <c r="K801" s="556"/>
      <c r="L801" s="319"/>
      <c r="M801" s="391">
        <f t="shared" si="147"/>
        <v>0</v>
      </c>
      <c r="N801" s="557">
        <f t="shared" si="142"/>
        <v>0</v>
      </c>
      <c r="O801" s="309"/>
      <c r="P801" s="556"/>
      <c r="Q801" s="319"/>
      <c r="R801" s="564">
        <f t="shared" si="148"/>
        <v>0</v>
      </c>
      <c r="S801" s="391">
        <f t="shared" si="149"/>
        <v>0</v>
      </c>
      <c r="T801" s="319"/>
      <c r="U801" s="319"/>
      <c r="V801" s="320"/>
      <c r="W801" s="389">
        <f t="shared" si="141"/>
        <v>0</v>
      </c>
    </row>
    <row r="802" spans="1:23" ht="18.75" thickBot="1">
      <c r="A802" s="329">
        <v>70</v>
      </c>
      <c r="B802" s="177"/>
      <c r="C802" s="178">
        <v>1015</v>
      </c>
      <c r="D802" s="187" t="s">
        <v>1311</v>
      </c>
      <c r="E802" s="593"/>
      <c r="F802" s="596"/>
      <c r="G802" s="310"/>
      <c r="H802" s="826">
        <f t="shared" si="146"/>
        <v>0</v>
      </c>
      <c r="I802" s="308">
        <f t="shared" si="140"/>
      </c>
      <c r="J802" s="309"/>
      <c r="K802" s="556"/>
      <c r="L802" s="319"/>
      <c r="M802" s="391">
        <f t="shared" si="147"/>
        <v>0</v>
      </c>
      <c r="N802" s="557">
        <f t="shared" si="142"/>
        <v>0</v>
      </c>
      <c r="O802" s="309"/>
      <c r="P802" s="556"/>
      <c r="Q802" s="319"/>
      <c r="R802" s="564">
        <f t="shared" si="148"/>
        <v>0</v>
      </c>
      <c r="S802" s="391">
        <f t="shared" si="149"/>
        <v>0</v>
      </c>
      <c r="T802" s="319"/>
      <c r="U802" s="319"/>
      <c r="V802" s="320"/>
      <c r="W802" s="389">
        <f t="shared" si="141"/>
        <v>0</v>
      </c>
    </row>
    <row r="803" spans="1:23" ht="18.75" thickBot="1">
      <c r="A803" s="329">
        <v>75</v>
      </c>
      <c r="B803" s="177"/>
      <c r="C803" s="178">
        <v>1016</v>
      </c>
      <c r="D803" s="187" t="s">
        <v>1312</v>
      </c>
      <c r="E803" s="593"/>
      <c r="F803" s="596"/>
      <c r="G803" s="310"/>
      <c r="H803" s="826">
        <f t="shared" si="146"/>
        <v>0</v>
      </c>
      <c r="I803" s="308">
        <f t="shared" si="140"/>
      </c>
      <c r="J803" s="309"/>
      <c r="K803" s="556"/>
      <c r="L803" s="319"/>
      <c r="M803" s="391">
        <f t="shared" si="147"/>
        <v>0</v>
      </c>
      <c r="N803" s="557">
        <f t="shared" si="142"/>
        <v>0</v>
      </c>
      <c r="O803" s="309"/>
      <c r="P803" s="556"/>
      <c r="Q803" s="319"/>
      <c r="R803" s="564">
        <f t="shared" si="148"/>
        <v>0</v>
      </c>
      <c r="S803" s="391">
        <f t="shared" si="149"/>
        <v>0</v>
      </c>
      <c r="T803" s="319"/>
      <c r="U803" s="319"/>
      <c r="V803" s="320"/>
      <c r="W803" s="389">
        <f t="shared" si="141"/>
        <v>0</v>
      </c>
    </row>
    <row r="804" spans="1:23" ht="18.75" thickBot="1">
      <c r="A804" s="329">
        <v>80</v>
      </c>
      <c r="B804" s="182"/>
      <c r="C804" s="211">
        <v>1020</v>
      </c>
      <c r="D804" s="212" t="s">
        <v>1313</v>
      </c>
      <c r="E804" s="593"/>
      <c r="F804" s="596"/>
      <c r="G804" s="310"/>
      <c r="H804" s="826">
        <f t="shared" si="146"/>
        <v>0</v>
      </c>
      <c r="I804" s="308">
        <f t="shared" si="140"/>
      </c>
      <c r="J804" s="309"/>
      <c r="K804" s="556"/>
      <c r="L804" s="319"/>
      <c r="M804" s="391">
        <f t="shared" si="147"/>
        <v>0</v>
      </c>
      <c r="N804" s="557">
        <f t="shared" si="142"/>
        <v>0</v>
      </c>
      <c r="O804" s="309"/>
      <c r="P804" s="556"/>
      <c r="Q804" s="319"/>
      <c r="R804" s="564">
        <f t="shared" si="148"/>
        <v>0</v>
      </c>
      <c r="S804" s="391">
        <f t="shared" si="149"/>
        <v>0</v>
      </c>
      <c r="T804" s="319"/>
      <c r="U804" s="319"/>
      <c r="V804" s="320"/>
      <c r="W804" s="389">
        <f t="shared" si="141"/>
        <v>0</v>
      </c>
    </row>
    <row r="805" spans="1:23" ht="18.75" thickBot="1">
      <c r="A805" s="329">
        <v>85</v>
      </c>
      <c r="B805" s="177"/>
      <c r="C805" s="178">
        <v>1030</v>
      </c>
      <c r="D805" s="187" t="s">
        <v>1314</v>
      </c>
      <c r="E805" s="593"/>
      <c r="F805" s="596"/>
      <c r="G805" s="310"/>
      <c r="H805" s="826">
        <f t="shared" si="146"/>
        <v>0</v>
      </c>
      <c r="I805" s="308">
        <f t="shared" si="140"/>
      </c>
      <c r="J805" s="309"/>
      <c r="K805" s="556"/>
      <c r="L805" s="319"/>
      <c r="M805" s="391">
        <f t="shared" si="147"/>
        <v>0</v>
      </c>
      <c r="N805" s="557">
        <f t="shared" si="142"/>
        <v>0</v>
      </c>
      <c r="O805" s="309"/>
      <c r="P805" s="556"/>
      <c r="Q805" s="319"/>
      <c r="R805" s="564">
        <f t="shared" si="148"/>
        <v>0</v>
      </c>
      <c r="S805" s="391">
        <f t="shared" si="149"/>
        <v>0</v>
      </c>
      <c r="T805" s="319"/>
      <c r="U805" s="319"/>
      <c r="V805" s="320"/>
      <c r="W805" s="389">
        <f t="shared" si="141"/>
        <v>0</v>
      </c>
    </row>
    <row r="806" spans="1:23" ht="18.75" thickBot="1">
      <c r="A806" s="329">
        <v>90</v>
      </c>
      <c r="B806" s="177"/>
      <c r="C806" s="211">
        <v>1051</v>
      </c>
      <c r="D806" s="214" t="s">
        <v>1315</v>
      </c>
      <c r="E806" s="593"/>
      <c r="F806" s="596"/>
      <c r="G806" s="310"/>
      <c r="H806" s="826">
        <f t="shared" si="146"/>
        <v>0</v>
      </c>
      <c r="I806" s="308">
        <f t="shared" si="140"/>
      </c>
      <c r="J806" s="309"/>
      <c r="K806" s="556"/>
      <c r="L806" s="319"/>
      <c r="M806" s="391">
        <f t="shared" si="147"/>
        <v>0</v>
      </c>
      <c r="N806" s="557">
        <f t="shared" si="142"/>
        <v>0</v>
      </c>
      <c r="O806" s="309"/>
      <c r="P806" s="392"/>
      <c r="Q806" s="397"/>
      <c r="R806" s="397"/>
      <c r="S806" s="397"/>
      <c r="T806" s="397"/>
      <c r="U806" s="397"/>
      <c r="V806" s="558"/>
      <c r="W806" s="389">
        <f t="shared" si="141"/>
        <v>0</v>
      </c>
    </row>
    <row r="807" spans="1:23" ht="18.75" thickBot="1">
      <c r="A807" s="328">
        <v>115</v>
      </c>
      <c r="B807" s="177"/>
      <c r="C807" s="178">
        <v>1052</v>
      </c>
      <c r="D807" s="187" t="s">
        <v>1316</v>
      </c>
      <c r="E807" s="593"/>
      <c r="F807" s="596"/>
      <c r="G807" s="310"/>
      <c r="H807" s="826">
        <f t="shared" si="146"/>
        <v>0</v>
      </c>
      <c r="I807" s="308">
        <f t="shared" si="140"/>
      </c>
      <c r="J807" s="309"/>
      <c r="K807" s="556"/>
      <c r="L807" s="319"/>
      <c r="M807" s="391">
        <f t="shared" si="147"/>
        <v>0</v>
      </c>
      <c r="N807" s="557">
        <f t="shared" si="142"/>
        <v>0</v>
      </c>
      <c r="O807" s="309"/>
      <c r="P807" s="392"/>
      <c r="Q807" s="397"/>
      <c r="R807" s="397"/>
      <c r="S807" s="397"/>
      <c r="T807" s="397"/>
      <c r="U807" s="397"/>
      <c r="V807" s="558"/>
      <c r="W807" s="389">
        <f t="shared" si="141"/>
        <v>0</v>
      </c>
    </row>
    <row r="808" spans="1:23" ht="32.25" thickBot="1">
      <c r="A808" s="328">
        <v>125</v>
      </c>
      <c r="B808" s="177"/>
      <c r="C808" s="215">
        <v>1053</v>
      </c>
      <c r="D808" s="216" t="s">
        <v>1317</v>
      </c>
      <c r="E808" s="593"/>
      <c r="F808" s="596"/>
      <c r="G808" s="310"/>
      <c r="H808" s="826">
        <f t="shared" si="146"/>
        <v>0</v>
      </c>
      <c r="I808" s="308">
        <f t="shared" si="140"/>
      </c>
      <c r="J808" s="309"/>
      <c r="K808" s="556"/>
      <c r="L808" s="319"/>
      <c r="M808" s="391">
        <f t="shared" si="147"/>
        <v>0</v>
      </c>
      <c r="N808" s="557">
        <f t="shared" si="142"/>
        <v>0</v>
      </c>
      <c r="O808" s="309"/>
      <c r="P808" s="392"/>
      <c r="Q808" s="397"/>
      <c r="R808" s="397"/>
      <c r="S808" s="397"/>
      <c r="T808" s="397"/>
      <c r="U808" s="397"/>
      <c r="V808" s="558"/>
      <c r="W808" s="389">
        <f t="shared" si="141"/>
        <v>0</v>
      </c>
    </row>
    <row r="809" spans="1:23" ht="18.75" thickBot="1">
      <c r="A809" s="329">
        <v>130</v>
      </c>
      <c r="B809" s="177"/>
      <c r="C809" s="178">
        <v>1062</v>
      </c>
      <c r="D809" s="180" t="s">
        <v>1318</v>
      </c>
      <c r="E809" s="593"/>
      <c r="F809" s="596"/>
      <c r="G809" s="310"/>
      <c r="H809" s="826">
        <f t="shared" si="146"/>
        <v>0</v>
      </c>
      <c r="I809" s="308">
        <f t="shared" si="140"/>
      </c>
      <c r="J809" s="309"/>
      <c r="K809" s="556"/>
      <c r="L809" s="319"/>
      <c r="M809" s="391">
        <f t="shared" si="147"/>
        <v>0</v>
      </c>
      <c r="N809" s="557">
        <f t="shared" si="142"/>
        <v>0</v>
      </c>
      <c r="O809" s="309"/>
      <c r="P809" s="556"/>
      <c r="Q809" s="319"/>
      <c r="R809" s="564">
        <f>+IF(+(K809+L809)&gt;=H809,+L809,+(+H809-K809))</f>
        <v>0</v>
      </c>
      <c r="S809" s="391">
        <f>P809+Q809-R809</f>
        <v>0</v>
      </c>
      <c r="T809" s="319"/>
      <c r="U809" s="319"/>
      <c r="V809" s="320"/>
      <c r="W809" s="389">
        <f t="shared" si="141"/>
        <v>0</v>
      </c>
    </row>
    <row r="810" spans="1:23" ht="18.75" thickBot="1">
      <c r="A810" s="329">
        <v>135</v>
      </c>
      <c r="B810" s="177"/>
      <c r="C810" s="178">
        <v>1063</v>
      </c>
      <c r="D810" s="180" t="s">
        <v>1319</v>
      </c>
      <c r="E810" s="593"/>
      <c r="F810" s="596"/>
      <c r="G810" s="310"/>
      <c r="H810" s="826">
        <f t="shared" si="146"/>
        <v>0</v>
      </c>
      <c r="I810" s="308">
        <f t="shared" si="140"/>
      </c>
      <c r="J810" s="309"/>
      <c r="K810" s="556"/>
      <c r="L810" s="319"/>
      <c r="M810" s="391">
        <f t="shared" si="147"/>
        <v>0</v>
      </c>
      <c r="N810" s="557">
        <f t="shared" si="142"/>
        <v>0</v>
      </c>
      <c r="O810" s="309"/>
      <c r="P810" s="392"/>
      <c r="Q810" s="397"/>
      <c r="R810" s="397"/>
      <c r="S810" s="397"/>
      <c r="T810" s="397"/>
      <c r="U810" s="397"/>
      <c r="V810" s="558"/>
      <c r="W810" s="389">
        <f t="shared" si="141"/>
        <v>0</v>
      </c>
    </row>
    <row r="811" spans="1:23" ht="18.75" thickBot="1">
      <c r="A811" s="329">
        <v>140</v>
      </c>
      <c r="B811" s="177"/>
      <c r="C811" s="215">
        <v>1069</v>
      </c>
      <c r="D811" s="217" t="s">
        <v>1320</v>
      </c>
      <c r="E811" s="593"/>
      <c r="F811" s="596"/>
      <c r="G811" s="310"/>
      <c r="H811" s="826">
        <f t="shared" si="146"/>
        <v>0</v>
      </c>
      <c r="I811" s="308">
        <f t="shared" si="140"/>
      </c>
      <c r="J811" s="309"/>
      <c r="K811" s="556"/>
      <c r="L811" s="319"/>
      <c r="M811" s="391">
        <f t="shared" si="147"/>
        <v>0</v>
      </c>
      <c r="N811" s="557">
        <f t="shared" si="142"/>
        <v>0</v>
      </c>
      <c r="O811" s="309"/>
      <c r="P811" s="556"/>
      <c r="Q811" s="319"/>
      <c r="R811" s="564">
        <f>+IF(+(K811+L811)&gt;=H811,+L811,+(+H811-K811))</f>
        <v>0</v>
      </c>
      <c r="S811" s="391">
        <f>P811+Q811-R811</f>
        <v>0</v>
      </c>
      <c r="T811" s="319"/>
      <c r="U811" s="319"/>
      <c r="V811" s="320"/>
      <c r="W811" s="389">
        <f t="shared" si="141"/>
        <v>0</v>
      </c>
    </row>
    <row r="812" spans="1:23" ht="30.75" thickBot="1">
      <c r="A812" s="329">
        <v>145</v>
      </c>
      <c r="B812" s="182"/>
      <c r="C812" s="178">
        <v>1091</v>
      </c>
      <c r="D812" s="187" t="s">
        <v>1321</v>
      </c>
      <c r="E812" s="593"/>
      <c r="F812" s="596"/>
      <c r="G812" s="310"/>
      <c r="H812" s="826">
        <f t="shared" si="146"/>
        <v>0</v>
      </c>
      <c r="I812" s="308">
        <f t="shared" si="140"/>
      </c>
      <c r="J812" s="309"/>
      <c r="K812" s="556"/>
      <c r="L812" s="319"/>
      <c r="M812" s="391">
        <f t="shared" si="147"/>
        <v>0</v>
      </c>
      <c r="N812" s="557">
        <f t="shared" si="142"/>
        <v>0</v>
      </c>
      <c r="O812" s="309"/>
      <c r="P812" s="556"/>
      <c r="Q812" s="319"/>
      <c r="R812" s="564">
        <f>+IF(+(K812+L812)&gt;=H812,+L812,+(+H812-K812))</f>
        <v>0</v>
      </c>
      <c r="S812" s="391">
        <f>P812+Q812-R812</f>
        <v>0</v>
      </c>
      <c r="T812" s="319"/>
      <c r="U812" s="319"/>
      <c r="V812" s="320"/>
      <c r="W812" s="389">
        <f t="shared" si="141"/>
        <v>0</v>
      </c>
    </row>
    <row r="813" spans="1:23" ht="18.75" thickBot="1">
      <c r="A813" s="329">
        <v>150</v>
      </c>
      <c r="B813" s="177"/>
      <c r="C813" s="178">
        <v>1092</v>
      </c>
      <c r="D813" s="187" t="s">
        <v>1568</v>
      </c>
      <c r="E813" s="593"/>
      <c r="F813" s="596"/>
      <c r="G813" s="310"/>
      <c r="H813" s="826">
        <f t="shared" si="146"/>
        <v>0</v>
      </c>
      <c r="I813" s="308">
        <f t="shared" si="140"/>
      </c>
      <c r="J813" s="309"/>
      <c r="K813" s="556"/>
      <c r="L813" s="319"/>
      <c r="M813" s="391">
        <f t="shared" si="147"/>
        <v>0</v>
      </c>
      <c r="N813" s="557">
        <f t="shared" si="142"/>
        <v>0</v>
      </c>
      <c r="O813" s="309"/>
      <c r="P813" s="392"/>
      <c r="Q813" s="397"/>
      <c r="R813" s="397"/>
      <c r="S813" s="397"/>
      <c r="T813" s="397"/>
      <c r="U813" s="397"/>
      <c r="V813" s="558"/>
      <c r="W813" s="389">
        <f t="shared" si="141"/>
        <v>0</v>
      </c>
    </row>
    <row r="814" spans="1:23" ht="18.75" thickBot="1">
      <c r="A814" s="329">
        <v>155</v>
      </c>
      <c r="B814" s="177"/>
      <c r="C814" s="184">
        <v>1098</v>
      </c>
      <c r="D814" s="188" t="s">
        <v>1322</v>
      </c>
      <c r="E814" s="593"/>
      <c r="F814" s="596"/>
      <c r="G814" s="310"/>
      <c r="H814" s="826">
        <f t="shared" si="146"/>
        <v>0</v>
      </c>
      <c r="I814" s="308">
        <f t="shared" si="140"/>
      </c>
      <c r="J814" s="309"/>
      <c r="K814" s="556"/>
      <c r="L814" s="319"/>
      <c r="M814" s="391">
        <f t="shared" si="147"/>
        <v>0</v>
      </c>
      <c r="N814" s="557">
        <f t="shared" si="142"/>
        <v>0</v>
      </c>
      <c r="O814" s="309"/>
      <c r="P814" s="556"/>
      <c r="Q814" s="319"/>
      <c r="R814" s="564">
        <f>+IF(+(K814+L814)&gt;=H814,+L814,+(+H814-K814))</f>
        <v>0</v>
      </c>
      <c r="S814" s="391">
        <f>P814+Q814-R814</f>
        <v>0</v>
      </c>
      <c r="T814" s="319"/>
      <c r="U814" s="319"/>
      <c r="V814" s="320"/>
      <c r="W814" s="389">
        <f t="shared" si="141"/>
        <v>0</v>
      </c>
    </row>
    <row r="815" spans="1:23" ht="18.75" thickBot="1">
      <c r="A815" s="329">
        <v>160</v>
      </c>
      <c r="B815" s="181">
        <v>1900</v>
      </c>
      <c r="C815" s="1164" t="s">
        <v>1328</v>
      </c>
      <c r="D815" s="1164"/>
      <c r="E815" s="597">
        <f>SUM(E816:E818)</f>
        <v>0</v>
      </c>
      <c r="F815" s="393">
        <f>SUM(F816:F818)</f>
        <v>0</v>
      </c>
      <c r="G815" s="317">
        <f>SUM(G816:G818)</f>
        <v>0</v>
      </c>
      <c r="H815" s="317">
        <f>SUM(H816:H818)</f>
        <v>0</v>
      </c>
      <c r="I815" s="308">
        <f t="shared" si="140"/>
      </c>
      <c r="J815" s="309"/>
      <c r="K815" s="394">
        <f>SUM(K816:K818)</f>
        <v>0</v>
      </c>
      <c r="L815" s="395">
        <f>SUM(L816:L818)</f>
        <v>0</v>
      </c>
      <c r="M815" s="559">
        <f>SUM(M816:M818)</f>
        <v>0</v>
      </c>
      <c r="N815" s="560">
        <f>SUM(N816:N818)</f>
        <v>0</v>
      </c>
      <c r="O815" s="309"/>
      <c r="P815" s="396"/>
      <c r="Q815" s="407"/>
      <c r="R815" s="407"/>
      <c r="S815" s="407"/>
      <c r="T815" s="407"/>
      <c r="U815" s="407"/>
      <c r="V815" s="561"/>
      <c r="W815" s="389">
        <f>S815-T815-U815-V815</f>
        <v>0</v>
      </c>
    </row>
    <row r="816" spans="1:23" ht="18.75" thickBot="1">
      <c r="A816" s="329">
        <v>165</v>
      </c>
      <c r="B816" s="177"/>
      <c r="C816" s="186">
        <v>1901</v>
      </c>
      <c r="D816" s="179" t="s">
        <v>855</v>
      </c>
      <c r="E816" s="593"/>
      <c r="F816" s="596"/>
      <c r="G816" s="310"/>
      <c r="H816" s="826">
        <f>F816+G816</f>
        <v>0</v>
      </c>
      <c r="I816" s="308">
        <f t="shared" si="140"/>
      </c>
      <c r="J816" s="309"/>
      <c r="K816" s="556"/>
      <c r="L816" s="319"/>
      <c r="M816" s="391">
        <f>H816</f>
        <v>0</v>
      </c>
      <c r="N816" s="557">
        <f>K816+L816-M816</f>
        <v>0</v>
      </c>
      <c r="O816" s="309"/>
      <c r="P816" s="392"/>
      <c r="Q816" s="397"/>
      <c r="R816" s="397"/>
      <c r="S816" s="397"/>
      <c r="T816" s="397"/>
      <c r="U816" s="397"/>
      <c r="V816" s="558"/>
      <c r="W816" s="389">
        <f>S816-T816-U816-V816</f>
        <v>0</v>
      </c>
    </row>
    <row r="817" spans="1:23" ht="18.75" thickBot="1">
      <c r="A817" s="329">
        <v>175</v>
      </c>
      <c r="B817" s="177"/>
      <c r="C817" s="178">
        <v>1981</v>
      </c>
      <c r="D817" s="180" t="s">
        <v>856</v>
      </c>
      <c r="E817" s="593"/>
      <c r="F817" s="596"/>
      <c r="G817" s="310"/>
      <c r="H817" s="826">
        <f>F817+G817</f>
        <v>0</v>
      </c>
      <c r="I817" s="308">
        <f t="shared" si="140"/>
      </c>
      <c r="J817" s="309"/>
      <c r="K817" s="556"/>
      <c r="L817" s="319"/>
      <c r="M817" s="391">
        <f>H817</f>
        <v>0</v>
      </c>
      <c r="N817" s="557">
        <f>K817+L817-M817</f>
        <v>0</v>
      </c>
      <c r="O817" s="309"/>
      <c r="P817" s="392"/>
      <c r="Q817" s="397"/>
      <c r="R817" s="397"/>
      <c r="S817" s="397"/>
      <c r="T817" s="397"/>
      <c r="U817" s="397"/>
      <c r="V817" s="558"/>
      <c r="W817" s="389">
        <f>S817-T817-U817-V817</f>
        <v>0</v>
      </c>
    </row>
    <row r="818" spans="1:23" ht="18.75" thickBot="1">
      <c r="A818" s="329">
        <v>180</v>
      </c>
      <c r="B818" s="177"/>
      <c r="C818" s="184">
        <v>1991</v>
      </c>
      <c r="D818" s="183" t="s">
        <v>857</v>
      </c>
      <c r="E818" s="593"/>
      <c r="F818" s="596"/>
      <c r="G818" s="310"/>
      <c r="H818" s="826">
        <f>F818+G818</f>
        <v>0</v>
      </c>
      <c r="I818" s="308">
        <f t="shared" si="140"/>
      </c>
      <c r="J818" s="309"/>
      <c r="K818" s="556"/>
      <c r="L818" s="319"/>
      <c r="M818" s="391">
        <f>H818</f>
        <v>0</v>
      </c>
      <c r="N818" s="557">
        <f>K818+L818-M818</f>
        <v>0</v>
      </c>
      <c r="O818" s="309"/>
      <c r="P818" s="392"/>
      <c r="Q818" s="397"/>
      <c r="R818" s="397"/>
      <c r="S818" s="397"/>
      <c r="T818" s="397"/>
      <c r="U818" s="397"/>
      <c r="V818" s="558"/>
      <c r="W818" s="389">
        <f>S818-T818-U818-V818</f>
        <v>0</v>
      </c>
    </row>
    <row r="819" spans="1:23" ht="18.75" thickBot="1">
      <c r="A819" s="329">
        <v>185</v>
      </c>
      <c r="B819" s="181">
        <v>2100</v>
      </c>
      <c r="C819" s="1164" t="s">
        <v>1524</v>
      </c>
      <c r="D819" s="1164"/>
      <c r="E819" s="597">
        <f>SUM(E820:E824)</f>
        <v>0</v>
      </c>
      <c r="F819" s="393">
        <f>SUM(F820:F824)</f>
        <v>0</v>
      </c>
      <c r="G819" s="317">
        <f>SUM(G820:G824)</f>
        <v>0</v>
      </c>
      <c r="H819" s="317">
        <f>SUM(H820:H824)</f>
        <v>0</v>
      </c>
      <c r="I819" s="308">
        <f t="shared" si="140"/>
      </c>
      <c r="J819" s="309"/>
      <c r="K819" s="394">
        <f>SUM(K820:K824)</f>
        <v>0</v>
      </c>
      <c r="L819" s="395">
        <f>SUM(L820:L824)</f>
        <v>0</v>
      </c>
      <c r="M819" s="559">
        <f>SUM(M820:M824)</f>
        <v>0</v>
      </c>
      <c r="N819" s="560">
        <f>SUM(N820:N824)</f>
        <v>0</v>
      </c>
      <c r="O819" s="309"/>
      <c r="P819" s="396"/>
      <c r="Q819" s="407"/>
      <c r="R819" s="407"/>
      <c r="S819" s="407"/>
      <c r="T819" s="407"/>
      <c r="U819" s="407"/>
      <c r="V819" s="561"/>
      <c r="W819" s="389">
        <f t="shared" si="141"/>
        <v>0</v>
      </c>
    </row>
    <row r="820" spans="1:23" ht="18.75" thickBot="1">
      <c r="A820" s="329">
        <v>190</v>
      </c>
      <c r="B820" s="177"/>
      <c r="C820" s="186">
        <v>2110</v>
      </c>
      <c r="D820" s="189" t="s">
        <v>1323</v>
      </c>
      <c r="E820" s="593"/>
      <c r="F820" s="596"/>
      <c r="G820" s="310"/>
      <c r="H820" s="826">
        <f>F820+G820</f>
        <v>0</v>
      </c>
      <c r="I820" s="308">
        <f t="shared" si="140"/>
      </c>
      <c r="J820" s="309"/>
      <c r="K820" s="556"/>
      <c r="L820" s="319"/>
      <c r="M820" s="391">
        <f>H820</f>
        <v>0</v>
      </c>
      <c r="N820" s="557">
        <f t="shared" si="142"/>
        <v>0</v>
      </c>
      <c r="O820" s="309"/>
      <c r="P820" s="392"/>
      <c r="Q820" s="397"/>
      <c r="R820" s="397"/>
      <c r="S820" s="397"/>
      <c r="T820" s="397"/>
      <c r="U820" s="397"/>
      <c r="V820" s="558"/>
      <c r="W820" s="389">
        <f t="shared" si="141"/>
        <v>0</v>
      </c>
    </row>
    <row r="821" spans="1:23" ht="18.75" thickBot="1">
      <c r="A821" s="329">
        <v>200</v>
      </c>
      <c r="B821" s="218"/>
      <c r="C821" s="178">
        <v>2120</v>
      </c>
      <c r="D821" s="206" t="s">
        <v>1324</v>
      </c>
      <c r="E821" s="593"/>
      <c r="F821" s="596"/>
      <c r="G821" s="310"/>
      <c r="H821" s="826">
        <f>F821+G821</f>
        <v>0</v>
      </c>
      <c r="I821" s="308">
        <f t="shared" si="140"/>
      </c>
      <c r="J821" s="309"/>
      <c r="K821" s="556"/>
      <c r="L821" s="319"/>
      <c r="M821" s="391">
        <f>H821</f>
        <v>0</v>
      </c>
      <c r="N821" s="557">
        <f t="shared" si="142"/>
        <v>0</v>
      </c>
      <c r="O821" s="309"/>
      <c r="P821" s="392"/>
      <c r="Q821" s="397"/>
      <c r="R821" s="397"/>
      <c r="S821" s="397"/>
      <c r="T821" s="397"/>
      <c r="U821" s="397"/>
      <c r="V821" s="558"/>
      <c r="W821" s="389">
        <f t="shared" si="141"/>
        <v>0</v>
      </c>
    </row>
    <row r="822" spans="1:23" ht="18.75" thickBot="1">
      <c r="A822" s="329">
        <v>200</v>
      </c>
      <c r="B822" s="218"/>
      <c r="C822" s="178">
        <v>2125</v>
      </c>
      <c r="D822" s="200" t="s">
        <v>1472</v>
      </c>
      <c r="E822" s="593"/>
      <c r="F822" s="596"/>
      <c r="G822" s="310"/>
      <c r="H822" s="826">
        <f>F822+G822</f>
        <v>0</v>
      </c>
      <c r="I822" s="308">
        <f t="shared" si="140"/>
      </c>
      <c r="J822" s="309"/>
      <c r="K822" s="556"/>
      <c r="L822" s="319"/>
      <c r="M822" s="391">
        <f>H822</f>
        <v>0</v>
      </c>
      <c r="N822" s="557">
        <f t="shared" si="142"/>
        <v>0</v>
      </c>
      <c r="O822" s="309"/>
      <c r="P822" s="392"/>
      <c r="Q822" s="397"/>
      <c r="R822" s="397"/>
      <c r="S822" s="397"/>
      <c r="T822" s="397"/>
      <c r="U822" s="397"/>
      <c r="V822" s="558"/>
      <c r="W822" s="389">
        <f t="shared" si="141"/>
        <v>0</v>
      </c>
    </row>
    <row r="823" spans="1:23" ht="18.75" thickBot="1">
      <c r="A823" s="329">
        <v>205</v>
      </c>
      <c r="B823" s="185"/>
      <c r="C823" s="178">
        <v>2140</v>
      </c>
      <c r="D823" s="206" t="s">
        <v>1326</v>
      </c>
      <c r="E823" s="593"/>
      <c r="F823" s="596"/>
      <c r="G823" s="310"/>
      <c r="H823" s="826">
        <f>F823+G823</f>
        <v>0</v>
      </c>
      <c r="I823" s="308">
        <f t="shared" si="140"/>
      </c>
      <c r="J823" s="309"/>
      <c r="K823" s="556"/>
      <c r="L823" s="319"/>
      <c r="M823" s="391">
        <f>H823</f>
        <v>0</v>
      </c>
      <c r="N823" s="557">
        <f t="shared" si="142"/>
        <v>0</v>
      </c>
      <c r="O823" s="309"/>
      <c r="P823" s="392"/>
      <c r="Q823" s="397"/>
      <c r="R823" s="397"/>
      <c r="S823" s="397"/>
      <c r="T823" s="397"/>
      <c r="U823" s="397"/>
      <c r="V823" s="558"/>
      <c r="W823" s="389">
        <f t="shared" si="141"/>
        <v>0</v>
      </c>
    </row>
    <row r="824" spans="1:23" ht="18.75" thickBot="1">
      <c r="A824" s="329">
        <v>210</v>
      </c>
      <c r="B824" s="177"/>
      <c r="C824" s="184">
        <v>2190</v>
      </c>
      <c r="D824" s="905" t="s">
        <v>1327</v>
      </c>
      <c r="E824" s="593"/>
      <c r="F824" s="596"/>
      <c r="G824" s="310"/>
      <c r="H824" s="826">
        <f>F824+G824</f>
        <v>0</v>
      </c>
      <c r="I824" s="308">
        <f t="shared" si="140"/>
      </c>
      <c r="J824" s="309"/>
      <c r="K824" s="556"/>
      <c r="L824" s="319"/>
      <c r="M824" s="391">
        <f>H824</f>
        <v>0</v>
      </c>
      <c r="N824" s="557">
        <f t="shared" si="142"/>
        <v>0</v>
      </c>
      <c r="O824" s="309"/>
      <c r="P824" s="392"/>
      <c r="Q824" s="397"/>
      <c r="R824" s="397"/>
      <c r="S824" s="397"/>
      <c r="T824" s="397"/>
      <c r="U824" s="397"/>
      <c r="V824" s="558"/>
      <c r="W824" s="389">
        <f t="shared" si="141"/>
        <v>0</v>
      </c>
    </row>
    <row r="825" spans="1:23" ht="18.75" thickBot="1">
      <c r="A825" s="329">
        <v>215</v>
      </c>
      <c r="B825" s="181">
        <v>2200</v>
      </c>
      <c r="C825" s="1164" t="s">
        <v>1328</v>
      </c>
      <c r="D825" s="1164"/>
      <c r="E825" s="597">
        <f>SUM(E826:E827)</f>
        <v>0</v>
      </c>
      <c r="F825" s="393">
        <f>SUM(F826:F827)</f>
        <v>0</v>
      </c>
      <c r="G825" s="317">
        <f>SUM(G826:G827)</f>
        <v>0</v>
      </c>
      <c r="H825" s="317">
        <f>SUM(H826:H827)</f>
        <v>0</v>
      </c>
      <c r="I825" s="308">
        <f t="shared" si="140"/>
      </c>
      <c r="J825" s="309"/>
      <c r="K825" s="394">
        <f>SUM(K826:K827)</f>
        <v>0</v>
      </c>
      <c r="L825" s="395">
        <f>SUM(L826:L827)</f>
        <v>0</v>
      </c>
      <c r="M825" s="559">
        <f>SUM(M826:M827)</f>
        <v>0</v>
      </c>
      <c r="N825" s="560">
        <f>SUM(N826:N827)</f>
        <v>0</v>
      </c>
      <c r="O825" s="309"/>
      <c r="P825" s="396"/>
      <c r="Q825" s="407"/>
      <c r="R825" s="407"/>
      <c r="S825" s="407"/>
      <c r="T825" s="407"/>
      <c r="U825" s="407"/>
      <c r="V825" s="561"/>
      <c r="W825" s="389">
        <f t="shared" si="141"/>
        <v>0</v>
      </c>
    </row>
    <row r="826" spans="1:23" ht="18.75" thickBot="1">
      <c r="A826" s="328">
        <v>220</v>
      </c>
      <c r="B826" s="177"/>
      <c r="C826" s="178">
        <v>2221</v>
      </c>
      <c r="D826" s="180" t="s">
        <v>1904</v>
      </c>
      <c r="E826" s="593"/>
      <c r="F826" s="596"/>
      <c r="G826" s="310"/>
      <c r="H826" s="826">
        <f aca="true" t="shared" si="150" ref="H826:H831">F826+G826</f>
        <v>0</v>
      </c>
      <c r="I826" s="308">
        <f t="shared" si="140"/>
      </c>
      <c r="J826" s="309"/>
      <c r="K826" s="556"/>
      <c r="L826" s="319"/>
      <c r="M826" s="391">
        <f aca="true" t="shared" si="151" ref="M826:M831">H826</f>
        <v>0</v>
      </c>
      <c r="N826" s="557">
        <f aca="true" t="shared" si="152" ref="N826:N831">K826+L826-M826</f>
        <v>0</v>
      </c>
      <c r="O826" s="309"/>
      <c r="P826" s="392"/>
      <c r="Q826" s="397"/>
      <c r="R826" s="397"/>
      <c r="S826" s="397"/>
      <c r="T826" s="397"/>
      <c r="U826" s="397"/>
      <c r="V826" s="558"/>
      <c r="W826" s="389">
        <f t="shared" si="141"/>
        <v>0</v>
      </c>
    </row>
    <row r="827" spans="1:23" ht="18.75" thickBot="1">
      <c r="A827" s="329">
        <v>225</v>
      </c>
      <c r="B827" s="177"/>
      <c r="C827" s="184">
        <v>2224</v>
      </c>
      <c r="D827" s="183" t="s">
        <v>1329</v>
      </c>
      <c r="E827" s="593"/>
      <c r="F827" s="596"/>
      <c r="G827" s="310"/>
      <c r="H827" s="826">
        <f t="shared" si="150"/>
        <v>0</v>
      </c>
      <c r="I827" s="308">
        <f t="shared" si="140"/>
      </c>
      <c r="J827" s="309"/>
      <c r="K827" s="556"/>
      <c r="L827" s="319"/>
      <c r="M827" s="391">
        <f t="shared" si="151"/>
        <v>0</v>
      </c>
      <c r="N827" s="557">
        <f t="shared" si="152"/>
        <v>0</v>
      </c>
      <c r="O827" s="309"/>
      <c r="P827" s="392"/>
      <c r="Q827" s="397"/>
      <c r="R827" s="397"/>
      <c r="S827" s="397"/>
      <c r="T827" s="397"/>
      <c r="U827" s="397"/>
      <c r="V827" s="558"/>
      <c r="W827" s="389">
        <f t="shared" si="141"/>
        <v>0</v>
      </c>
    </row>
    <row r="828" spans="1:23" ht="18.75" thickBot="1">
      <c r="A828" s="329">
        <v>230</v>
      </c>
      <c r="B828" s="181">
        <v>2500</v>
      </c>
      <c r="C828" s="1166" t="s">
        <v>1330</v>
      </c>
      <c r="D828" s="1166"/>
      <c r="E828" s="597"/>
      <c r="F828" s="602"/>
      <c r="G828" s="324"/>
      <c r="H828" s="826">
        <f t="shared" si="150"/>
        <v>0</v>
      </c>
      <c r="I828" s="308">
        <f t="shared" si="140"/>
      </c>
      <c r="J828" s="309"/>
      <c r="K828" s="563"/>
      <c r="L828" s="321"/>
      <c r="M828" s="391">
        <f t="shared" si="151"/>
        <v>0</v>
      </c>
      <c r="N828" s="557">
        <f t="shared" si="152"/>
        <v>0</v>
      </c>
      <c r="O828" s="309"/>
      <c r="P828" s="396"/>
      <c r="Q828" s="407"/>
      <c r="R828" s="397"/>
      <c r="S828" s="397"/>
      <c r="T828" s="407"/>
      <c r="U828" s="397"/>
      <c r="V828" s="558"/>
      <c r="W828" s="389">
        <f t="shared" si="141"/>
        <v>0</v>
      </c>
    </row>
    <row r="829" spans="1:23" ht="18.75" thickBot="1">
      <c r="A829" s="329">
        <v>245</v>
      </c>
      <c r="B829" s="181">
        <v>2600</v>
      </c>
      <c r="C829" s="1168" t="s">
        <v>1331</v>
      </c>
      <c r="D829" s="1170"/>
      <c r="E829" s="597"/>
      <c r="F829" s="602"/>
      <c r="G829" s="324"/>
      <c r="H829" s="826">
        <f t="shared" si="150"/>
        <v>0</v>
      </c>
      <c r="I829" s="308">
        <f t="shared" si="140"/>
      </c>
      <c r="J829" s="309"/>
      <c r="K829" s="563"/>
      <c r="L829" s="321"/>
      <c r="M829" s="391">
        <f t="shared" si="151"/>
        <v>0</v>
      </c>
      <c r="N829" s="557">
        <f t="shared" si="152"/>
        <v>0</v>
      </c>
      <c r="O829" s="309"/>
      <c r="P829" s="396"/>
      <c r="Q829" s="407"/>
      <c r="R829" s="397"/>
      <c r="S829" s="397"/>
      <c r="T829" s="407"/>
      <c r="U829" s="397"/>
      <c r="V829" s="558"/>
      <c r="W829" s="389">
        <f t="shared" si="141"/>
        <v>0</v>
      </c>
    </row>
    <row r="830" spans="1:23" ht="18.75" thickBot="1">
      <c r="A830" s="328">
        <v>220</v>
      </c>
      <c r="B830" s="181">
        <v>2700</v>
      </c>
      <c r="C830" s="1168" t="s">
        <v>1332</v>
      </c>
      <c r="D830" s="1170"/>
      <c r="E830" s="597"/>
      <c r="F830" s="602"/>
      <c r="G830" s="324"/>
      <c r="H830" s="826">
        <f t="shared" si="150"/>
        <v>0</v>
      </c>
      <c r="I830" s="308">
        <f t="shared" si="140"/>
      </c>
      <c r="J830" s="309"/>
      <c r="K830" s="563"/>
      <c r="L830" s="321"/>
      <c r="M830" s="391">
        <f t="shared" si="151"/>
        <v>0</v>
      </c>
      <c r="N830" s="557">
        <f t="shared" si="152"/>
        <v>0</v>
      </c>
      <c r="O830" s="309"/>
      <c r="P830" s="396"/>
      <c r="Q830" s="407"/>
      <c r="R830" s="397"/>
      <c r="S830" s="397"/>
      <c r="T830" s="407"/>
      <c r="U830" s="397"/>
      <c r="V830" s="558"/>
      <c r="W830" s="389">
        <f t="shared" si="141"/>
        <v>0</v>
      </c>
    </row>
    <row r="831" spans="1:23" ht="18.75" thickBot="1">
      <c r="A831" s="329">
        <v>225</v>
      </c>
      <c r="B831" s="181">
        <v>2800</v>
      </c>
      <c r="C831" s="1168" t="s">
        <v>1333</v>
      </c>
      <c r="D831" s="1170"/>
      <c r="E831" s="597"/>
      <c r="F831" s="602"/>
      <c r="G831" s="324"/>
      <c r="H831" s="826">
        <f t="shared" si="150"/>
        <v>0</v>
      </c>
      <c r="I831" s="308">
        <f t="shared" si="140"/>
      </c>
      <c r="J831" s="309"/>
      <c r="K831" s="563"/>
      <c r="L831" s="321"/>
      <c r="M831" s="391">
        <f t="shared" si="151"/>
        <v>0</v>
      </c>
      <c r="N831" s="557">
        <f t="shared" si="152"/>
        <v>0</v>
      </c>
      <c r="O831" s="309"/>
      <c r="P831" s="396"/>
      <c r="Q831" s="407"/>
      <c r="R831" s="397"/>
      <c r="S831" s="397"/>
      <c r="T831" s="407"/>
      <c r="U831" s="397"/>
      <c r="V831" s="558"/>
      <c r="W831" s="389">
        <f t="shared" si="141"/>
        <v>0</v>
      </c>
    </row>
    <row r="832" spans="1:23" ht="18.75" thickBot="1">
      <c r="A832" s="329">
        <v>230</v>
      </c>
      <c r="B832" s="181">
        <v>2900</v>
      </c>
      <c r="C832" s="1160" t="s">
        <v>1334</v>
      </c>
      <c r="D832" s="1165"/>
      <c r="E832" s="597">
        <f>SUM(E833:E838)</f>
        <v>0</v>
      </c>
      <c r="F832" s="393">
        <f>SUM(F833:F838)</f>
        <v>0</v>
      </c>
      <c r="G832" s="317">
        <f>SUM(G833:G838)</f>
        <v>0</v>
      </c>
      <c r="H832" s="317">
        <f>SUM(H833:H838)</f>
        <v>0</v>
      </c>
      <c r="I832" s="308">
        <f t="shared" si="140"/>
      </c>
      <c r="J832" s="309"/>
      <c r="K832" s="394">
        <f>SUM(K833:K838)</f>
        <v>0</v>
      </c>
      <c r="L832" s="395">
        <f>SUM(L833:L838)</f>
        <v>0</v>
      </c>
      <c r="M832" s="559">
        <f>SUM(M833:M838)</f>
        <v>0</v>
      </c>
      <c r="N832" s="560">
        <f>SUM(N833:N838)</f>
        <v>0</v>
      </c>
      <c r="O832" s="309"/>
      <c r="P832" s="396"/>
      <c r="Q832" s="407"/>
      <c r="R832" s="407"/>
      <c r="S832" s="407"/>
      <c r="T832" s="407"/>
      <c r="U832" s="407"/>
      <c r="V832" s="561"/>
      <c r="W832" s="389">
        <f t="shared" si="141"/>
        <v>0</v>
      </c>
    </row>
    <row r="833" spans="1:23" ht="18.75" thickBot="1">
      <c r="A833" s="329">
        <v>235</v>
      </c>
      <c r="B833" s="219"/>
      <c r="C833" s="186">
        <v>2920</v>
      </c>
      <c r="D833" s="400" t="s">
        <v>1335</v>
      </c>
      <c r="E833" s="593"/>
      <c r="F833" s="596"/>
      <c r="G833" s="310"/>
      <c r="H833" s="826">
        <f aca="true" t="shared" si="153" ref="H833:H838">F833+G833</f>
        <v>0</v>
      </c>
      <c r="I833" s="308">
        <f t="shared" si="140"/>
      </c>
      <c r="J833" s="309"/>
      <c r="K833" s="556"/>
      <c r="L833" s="319"/>
      <c r="M833" s="391">
        <f aca="true" t="shared" si="154" ref="M833:M838">H833</f>
        <v>0</v>
      </c>
      <c r="N833" s="557">
        <f aca="true" t="shared" si="155" ref="N833:N838">K833+L833-M833</f>
        <v>0</v>
      </c>
      <c r="O833" s="309"/>
      <c r="P833" s="392"/>
      <c r="Q833" s="397"/>
      <c r="R833" s="397"/>
      <c r="S833" s="397"/>
      <c r="T833" s="397"/>
      <c r="U833" s="397"/>
      <c r="V833" s="558"/>
      <c r="W833" s="389">
        <f t="shared" si="141"/>
        <v>0</v>
      </c>
    </row>
    <row r="834" spans="1:23" ht="36" customHeight="1" thickBot="1">
      <c r="A834" s="329">
        <v>240</v>
      </c>
      <c r="B834" s="219"/>
      <c r="C834" s="215">
        <v>2969</v>
      </c>
      <c r="D834" s="401" t="s">
        <v>1336</v>
      </c>
      <c r="E834" s="593"/>
      <c r="F834" s="596"/>
      <c r="G834" s="310"/>
      <c r="H834" s="826">
        <f t="shared" si="153"/>
        <v>0</v>
      </c>
      <c r="I834" s="308">
        <f t="shared" si="140"/>
      </c>
      <c r="J834" s="309"/>
      <c r="K834" s="556"/>
      <c r="L834" s="319"/>
      <c r="M834" s="391">
        <f t="shared" si="154"/>
        <v>0</v>
      </c>
      <c r="N834" s="557">
        <f t="shared" si="155"/>
        <v>0</v>
      </c>
      <c r="O834" s="309"/>
      <c r="P834" s="392"/>
      <c r="Q834" s="397"/>
      <c r="R834" s="397"/>
      <c r="S834" s="397"/>
      <c r="T834" s="397"/>
      <c r="U834" s="397"/>
      <c r="V834" s="558"/>
      <c r="W834" s="389">
        <f t="shared" si="141"/>
        <v>0</v>
      </c>
    </row>
    <row r="835" spans="1:23" ht="32.25" thickBot="1">
      <c r="A835" s="329">
        <v>245</v>
      </c>
      <c r="B835" s="219"/>
      <c r="C835" s="215">
        <v>2970</v>
      </c>
      <c r="D835" s="401" t="s">
        <v>1337</v>
      </c>
      <c r="E835" s="593"/>
      <c r="F835" s="596"/>
      <c r="G835" s="310"/>
      <c r="H835" s="826">
        <f t="shared" si="153"/>
        <v>0</v>
      </c>
      <c r="I835" s="308">
        <f t="shared" si="140"/>
      </c>
      <c r="J835" s="309"/>
      <c r="K835" s="556"/>
      <c r="L835" s="319"/>
      <c r="M835" s="391">
        <f t="shared" si="154"/>
        <v>0</v>
      </c>
      <c r="N835" s="557">
        <f t="shared" si="155"/>
        <v>0</v>
      </c>
      <c r="O835" s="309"/>
      <c r="P835" s="392"/>
      <c r="Q835" s="397"/>
      <c r="R835" s="397"/>
      <c r="S835" s="397"/>
      <c r="T835" s="397"/>
      <c r="U835" s="397"/>
      <c r="V835" s="558"/>
      <c r="W835" s="389">
        <f t="shared" si="141"/>
        <v>0</v>
      </c>
    </row>
    <row r="836" spans="1:23" ht="18.75" thickBot="1">
      <c r="A836" s="328">
        <v>250</v>
      </c>
      <c r="B836" s="219"/>
      <c r="C836" s="213">
        <v>2989</v>
      </c>
      <c r="D836" s="402" t="s">
        <v>1338</v>
      </c>
      <c r="E836" s="593"/>
      <c r="F836" s="596"/>
      <c r="G836" s="310"/>
      <c r="H836" s="826">
        <f t="shared" si="153"/>
        <v>0</v>
      </c>
      <c r="I836" s="308">
        <f t="shared" si="140"/>
      </c>
      <c r="J836" s="309"/>
      <c r="K836" s="556"/>
      <c r="L836" s="319"/>
      <c r="M836" s="391">
        <f t="shared" si="154"/>
        <v>0</v>
      </c>
      <c r="N836" s="557">
        <f t="shared" si="155"/>
        <v>0</v>
      </c>
      <c r="O836" s="309"/>
      <c r="P836" s="392"/>
      <c r="Q836" s="397"/>
      <c r="R836" s="397"/>
      <c r="S836" s="397"/>
      <c r="T836" s="397"/>
      <c r="U836" s="397"/>
      <c r="V836" s="558"/>
      <c r="W836" s="389">
        <f t="shared" si="141"/>
        <v>0</v>
      </c>
    </row>
    <row r="837" spans="1:23" ht="18.75" thickBot="1">
      <c r="A837" s="329">
        <v>255</v>
      </c>
      <c r="B837" s="177"/>
      <c r="C837" s="178">
        <v>2991</v>
      </c>
      <c r="D837" s="403" t="s">
        <v>1339</v>
      </c>
      <c r="E837" s="593"/>
      <c r="F837" s="596"/>
      <c r="G837" s="310"/>
      <c r="H837" s="826">
        <f t="shared" si="153"/>
        <v>0</v>
      </c>
      <c r="I837" s="308">
        <f t="shared" si="140"/>
      </c>
      <c r="J837" s="309"/>
      <c r="K837" s="556"/>
      <c r="L837" s="319"/>
      <c r="M837" s="391">
        <f t="shared" si="154"/>
        <v>0</v>
      </c>
      <c r="N837" s="557">
        <f t="shared" si="155"/>
        <v>0</v>
      </c>
      <c r="O837" s="309"/>
      <c r="P837" s="392"/>
      <c r="Q837" s="397"/>
      <c r="R837" s="397"/>
      <c r="S837" s="397"/>
      <c r="T837" s="397"/>
      <c r="U837" s="397"/>
      <c r="V837" s="558"/>
      <c r="W837" s="389">
        <f t="shared" si="141"/>
        <v>0</v>
      </c>
    </row>
    <row r="838" spans="1:23" ht="18.75" thickBot="1">
      <c r="A838" s="329">
        <v>265</v>
      </c>
      <c r="B838" s="177"/>
      <c r="C838" s="184">
        <v>2992</v>
      </c>
      <c r="D838" s="197" t="s">
        <v>1340</v>
      </c>
      <c r="E838" s="593"/>
      <c r="F838" s="596"/>
      <c r="G838" s="310"/>
      <c r="H838" s="826">
        <f t="shared" si="153"/>
        <v>0</v>
      </c>
      <c r="I838" s="308">
        <f t="shared" si="140"/>
      </c>
      <c r="J838" s="309"/>
      <c r="K838" s="556"/>
      <c r="L838" s="319"/>
      <c r="M838" s="391">
        <f t="shared" si="154"/>
        <v>0</v>
      </c>
      <c r="N838" s="557">
        <f t="shared" si="155"/>
        <v>0</v>
      </c>
      <c r="O838" s="309"/>
      <c r="P838" s="392"/>
      <c r="Q838" s="397"/>
      <c r="R838" s="397"/>
      <c r="S838" s="397"/>
      <c r="T838" s="397"/>
      <c r="U838" s="397"/>
      <c r="V838" s="558"/>
      <c r="W838" s="389">
        <f t="shared" si="141"/>
        <v>0</v>
      </c>
    </row>
    <row r="839" spans="1:23" ht="18.75" thickBot="1">
      <c r="A839" s="328">
        <v>270</v>
      </c>
      <c r="B839" s="181">
        <v>3300</v>
      </c>
      <c r="C839" s="1160" t="s">
        <v>1341</v>
      </c>
      <c r="D839" s="1160"/>
      <c r="E839" s="597">
        <f>SUM(E840:E845)</f>
        <v>0</v>
      </c>
      <c r="F839" s="393">
        <f>SUM(F840:F845)</f>
        <v>0</v>
      </c>
      <c r="G839" s="317">
        <f>SUM(G840:G845)</f>
        <v>0</v>
      </c>
      <c r="H839" s="317">
        <f>SUM(H840:H845)</f>
        <v>0</v>
      </c>
      <c r="I839" s="308">
        <f t="shared" si="140"/>
      </c>
      <c r="J839" s="309"/>
      <c r="K839" s="396"/>
      <c r="L839" s="407"/>
      <c r="M839" s="407"/>
      <c r="N839" s="561"/>
      <c r="O839" s="309"/>
      <c r="P839" s="396"/>
      <c r="Q839" s="407"/>
      <c r="R839" s="407"/>
      <c r="S839" s="407"/>
      <c r="T839" s="407"/>
      <c r="U839" s="407"/>
      <c r="V839" s="561"/>
      <c r="W839" s="389">
        <f t="shared" si="141"/>
        <v>0</v>
      </c>
    </row>
    <row r="840" spans="1:23" ht="18.75" thickBot="1">
      <c r="A840" s="328">
        <v>290</v>
      </c>
      <c r="B840" s="185"/>
      <c r="C840" s="186">
        <v>3301</v>
      </c>
      <c r="D840" s="616" t="s">
        <v>1342</v>
      </c>
      <c r="E840" s="593"/>
      <c r="F840" s="596"/>
      <c r="G840" s="310"/>
      <c r="H840" s="826">
        <f aca="true" t="shared" si="156" ref="H840:H848">F840+G840</f>
        <v>0</v>
      </c>
      <c r="I840" s="308">
        <f t="shared" si="140"/>
      </c>
      <c r="J840" s="309"/>
      <c r="K840" s="392"/>
      <c r="L840" s="397"/>
      <c r="M840" s="397"/>
      <c r="N840" s="558"/>
      <c r="O840" s="309"/>
      <c r="P840" s="392"/>
      <c r="Q840" s="397"/>
      <c r="R840" s="397"/>
      <c r="S840" s="397"/>
      <c r="T840" s="397"/>
      <c r="U840" s="397"/>
      <c r="V840" s="558"/>
      <c r="W840" s="389">
        <f t="shared" si="141"/>
        <v>0</v>
      </c>
    </row>
    <row r="841" spans="1:23" ht="18.75" thickBot="1">
      <c r="A841" s="398">
        <v>320</v>
      </c>
      <c r="B841" s="185"/>
      <c r="C841" s="215">
        <v>3302</v>
      </c>
      <c r="D841" s="617" t="s">
        <v>1473</v>
      </c>
      <c r="E841" s="593"/>
      <c r="F841" s="596"/>
      <c r="G841" s="310"/>
      <c r="H841" s="826">
        <f t="shared" si="156"/>
        <v>0</v>
      </c>
      <c r="I841" s="308">
        <f t="shared" si="140"/>
      </c>
      <c r="J841" s="309"/>
      <c r="K841" s="392"/>
      <c r="L841" s="397"/>
      <c r="M841" s="397"/>
      <c r="N841" s="558"/>
      <c r="O841" s="309"/>
      <c r="P841" s="392"/>
      <c r="Q841" s="397"/>
      <c r="R841" s="397"/>
      <c r="S841" s="397"/>
      <c r="T841" s="397"/>
      <c r="U841" s="397"/>
      <c r="V841" s="558"/>
      <c r="W841" s="389">
        <f t="shared" si="141"/>
        <v>0</v>
      </c>
    </row>
    <row r="842" spans="1:23" ht="18.75" thickBot="1">
      <c r="A842" s="328">
        <v>330</v>
      </c>
      <c r="B842" s="185"/>
      <c r="C842" s="215">
        <v>3303</v>
      </c>
      <c r="D842" s="617" t="s">
        <v>1344</v>
      </c>
      <c r="E842" s="593"/>
      <c r="F842" s="596"/>
      <c r="G842" s="310"/>
      <c r="H842" s="826">
        <f t="shared" si="156"/>
        <v>0</v>
      </c>
      <c r="I842" s="308">
        <f t="shared" si="140"/>
      </c>
      <c r="J842" s="309"/>
      <c r="K842" s="392"/>
      <c r="L842" s="397"/>
      <c r="M842" s="397"/>
      <c r="N842" s="558"/>
      <c r="O842" s="309"/>
      <c r="P842" s="392"/>
      <c r="Q842" s="397"/>
      <c r="R842" s="397"/>
      <c r="S842" s="397"/>
      <c r="T842" s="397"/>
      <c r="U842" s="397"/>
      <c r="V842" s="558"/>
      <c r="W842" s="389">
        <f t="shared" si="141"/>
        <v>0</v>
      </c>
    </row>
    <row r="843" spans="1:23" ht="18.75" thickBot="1">
      <c r="A843" s="328">
        <v>350</v>
      </c>
      <c r="B843" s="185"/>
      <c r="C843" s="213">
        <v>3304</v>
      </c>
      <c r="D843" s="618" t="s">
        <v>1345</v>
      </c>
      <c r="E843" s="593"/>
      <c r="F843" s="596"/>
      <c r="G843" s="310"/>
      <c r="H843" s="826">
        <f t="shared" si="156"/>
        <v>0</v>
      </c>
      <c r="I843" s="308">
        <f t="shared" si="140"/>
      </c>
      <c r="J843" s="309"/>
      <c r="K843" s="392"/>
      <c r="L843" s="397"/>
      <c r="M843" s="397"/>
      <c r="N843" s="558"/>
      <c r="O843" s="309"/>
      <c r="P843" s="392"/>
      <c r="Q843" s="397"/>
      <c r="R843" s="397"/>
      <c r="S843" s="397"/>
      <c r="T843" s="397"/>
      <c r="U843" s="397"/>
      <c r="V843" s="558"/>
      <c r="W843" s="389">
        <f t="shared" si="141"/>
        <v>0</v>
      </c>
    </row>
    <row r="844" spans="1:23" ht="30.75" thickBot="1">
      <c r="A844" s="329">
        <v>355</v>
      </c>
      <c r="B844" s="185"/>
      <c r="C844" s="184">
        <v>3305</v>
      </c>
      <c r="D844" s="619" t="s">
        <v>1346</v>
      </c>
      <c r="E844" s="593"/>
      <c r="F844" s="596"/>
      <c r="G844" s="310"/>
      <c r="H844" s="826">
        <f t="shared" si="156"/>
        <v>0</v>
      </c>
      <c r="I844" s="308">
        <f t="shared" si="140"/>
      </c>
      <c r="J844" s="309"/>
      <c r="K844" s="392"/>
      <c r="L844" s="397"/>
      <c r="M844" s="397"/>
      <c r="N844" s="558"/>
      <c r="O844" s="309"/>
      <c r="P844" s="392"/>
      <c r="Q844" s="397"/>
      <c r="R844" s="397"/>
      <c r="S844" s="397"/>
      <c r="T844" s="397"/>
      <c r="U844" s="397"/>
      <c r="V844" s="558"/>
      <c r="W844" s="389">
        <f t="shared" si="141"/>
        <v>0</v>
      </c>
    </row>
    <row r="845" spans="1:23" ht="18.75" thickBot="1">
      <c r="A845" s="329">
        <v>375</v>
      </c>
      <c r="B845" s="185"/>
      <c r="C845" s="184">
        <v>3306</v>
      </c>
      <c r="D845" s="619" t="s">
        <v>1347</v>
      </c>
      <c r="E845" s="593"/>
      <c r="F845" s="596"/>
      <c r="G845" s="310"/>
      <c r="H845" s="826">
        <f t="shared" si="156"/>
        <v>0</v>
      </c>
      <c r="I845" s="308">
        <f t="shared" si="140"/>
      </c>
      <c r="J845" s="309"/>
      <c r="K845" s="392"/>
      <c r="L845" s="397"/>
      <c r="M845" s="397"/>
      <c r="N845" s="558"/>
      <c r="O845" s="309"/>
      <c r="P845" s="392"/>
      <c r="Q845" s="397"/>
      <c r="R845" s="397"/>
      <c r="S845" s="397"/>
      <c r="T845" s="397"/>
      <c r="U845" s="397"/>
      <c r="V845" s="558"/>
      <c r="W845" s="389">
        <f t="shared" si="141"/>
        <v>0</v>
      </c>
    </row>
    <row r="846" spans="1:23" ht="18.75" thickBot="1">
      <c r="A846" s="329">
        <v>380</v>
      </c>
      <c r="B846" s="181">
        <v>3900</v>
      </c>
      <c r="C846" s="1166" t="s">
        <v>1348</v>
      </c>
      <c r="D846" s="1171"/>
      <c r="E846" s="597"/>
      <c r="F846" s="602"/>
      <c r="G846" s="324"/>
      <c r="H846" s="826">
        <f t="shared" si="156"/>
        <v>0</v>
      </c>
      <c r="I846" s="308">
        <f aca="true" t="shared" si="157" ref="I846:I893">(IF($E846&lt;&gt;0,$I$2,IF($H846&lt;&gt;0,$I$2,"")))</f>
      </c>
      <c r="J846" s="309"/>
      <c r="K846" s="563"/>
      <c r="L846" s="321"/>
      <c r="M846" s="395">
        <f aca="true" t="shared" si="158" ref="M846:M889">H846</f>
        <v>0</v>
      </c>
      <c r="N846" s="557">
        <f>K846+L846-M846</f>
        <v>0</v>
      </c>
      <c r="O846" s="309"/>
      <c r="P846" s="563"/>
      <c r="Q846" s="321"/>
      <c r="R846" s="564">
        <f>+IF(+(K846+L846)&gt;=H846,+L846,+(+H846-K846))</f>
        <v>0</v>
      </c>
      <c r="S846" s="391">
        <f>P846+Q846-R846</f>
        <v>0</v>
      </c>
      <c r="T846" s="321"/>
      <c r="U846" s="321"/>
      <c r="V846" s="320"/>
      <c r="W846" s="389">
        <f aca="true" t="shared" si="159" ref="W846:W889">S846-T846-U846-V846</f>
        <v>0</v>
      </c>
    </row>
    <row r="847" spans="1:23" ht="18.75" thickBot="1">
      <c r="A847" s="329">
        <v>385</v>
      </c>
      <c r="B847" s="181">
        <v>4000</v>
      </c>
      <c r="C847" s="1167" t="s">
        <v>1349</v>
      </c>
      <c r="D847" s="1167"/>
      <c r="E847" s="597"/>
      <c r="F847" s="602"/>
      <c r="G847" s="324"/>
      <c r="H847" s="826">
        <f t="shared" si="156"/>
        <v>0</v>
      </c>
      <c r="I847" s="308">
        <f t="shared" si="157"/>
      </c>
      <c r="J847" s="309"/>
      <c r="K847" s="563"/>
      <c r="L847" s="321"/>
      <c r="M847" s="395">
        <f t="shared" si="158"/>
        <v>0</v>
      </c>
      <c r="N847" s="557">
        <f>K847+L847-M847</f>
        <v>0</v>
      </c>
      <c r="O847" s="309"/>
      <c r="P847" s="396"/>
      <c r="Q847" s="407"/>
      <c r="R847" s="407"/>
      <c r="S847" s="397"/>
      <c r="T847" s="407"/>
      <c r="U847" s="407"/>
      <c r="V847" s="558"/>
      <c r="W847" s="389">
        <f t="shared" si="159"/>
        <v>0</v>
      </c>
    </row>
    <row r="848" spans="1:23" ht="18.75" thickBot="1">
      <c r="A848" s="329">
        <v>390</v>
      </c>
      <c r="B848" s="181">
        <v>4100</v>
      </c>
      <c r="C848" s="1167" t="s">
        <v>1350</v>
      </c>
      <c r="D848" s="1167"/>
      <c r="E848" s="597"/>
      <c r="F848" s="602"/>
      <c r="G848" s="324"/>
      <c r="H848" s="826">
        <f t="shared" si="156"/>
        <v>0</v>
      </c>
      <c r="I848" s="308">
        <f t="shared" si="157"/>
      </c>
      <c r="J848" s="309"/>
      <c r="K848" s="396"/>
      <c r="L848" s="407"/>
      <c r="M848" s="407"/>
      <c r="N848" s="561"/>
      <c r="O848" s="309"/>
      <c r="P848" s="396"/>
      <c r="Q848" s="407"/>
      <c r="R848" s="407"/>
      <c r="S848" s="407"/>
      <c r="T848" s="407"/>
      <c r="U848" s="407"/>
      <c r="V848" s="561"/>
      <c r="W848" s="389">
        <f t="shared" si="159"/>
        <v>0</v>
      </c>
    </row>
    <row r="849" spans="1:23" ht="18.75" thickBot="1">
      <c r="A849" s="329">
        <v>395</v>
      </c>
      <c r="B849" s="181">
        <v>4200</v>
      </c>
      <c r="C849" s="1160" t="s">
        <v>1351</v>
      </c>
      <c r="D849" s="1165"/>
      <c r="E849" s="597">
        <f>SUM(E850:E855)</f>
        <v>0</v>
      </c>
      <c r="F849" s="393">
        <f>SUM(F850:F855)</f>
        <v>0</v>
      </c>
      <c r="G849" s="317">
        <f>SUM(G850:G855)</f>
        <v>0</v>
      </c>
      <c r="H849" s="317">
        <f>SUM(H850:H855)</f>
        <v>0</v>
      </c>
      <c r="I849" s="308">
        <f t="shared" si="157"/>
      </c>
      <c r="J849" s="309"/>
      <c r="K849" s="394">
        <f>SUM(K850:K855)</f>
        <v>0</v>
      </c>
      <c r="L849" s="395">
        <f>SUM(L850:L855)</f>
        <v>0</v>
      </c>
      <c r="M849" s="559">
        <f>SUM(M850:M855)</f>
        <v>0</v>
      </c>
      <c r="N849" s="560">
        <f>SUM(N850:N855)</f>
        <v>0</v>
      </c>
      <c r="O849" s="309"/>
      <c r="P849" s="394">
        <f aca="true" t="shared" si="160" ref="P849:V849">SUM(P850:P855)</f>
        <v>0</v>
      </c>
      <c r="Q849" s="395">
        <f t="shared" si="160"/>
        <v>0</v>
      </c>
      <c r="R849" s="395">
        <f t="shared" si="160"/>
        <v>0</v>
      </c>
      <c r="S849" s="395">
        <f t="shared" si="160"/>
        <v>0</v>
      </c>
      <c r="T849" s="395">
        <f t="shared" si="160"/>
        <v>0</v>
      </c>
      <c r="U849" s="395">
        <f t="shared" si="160"/>
        <v>0</v>
      </c>
      <c r="V849" s="560">
        <f t="shared" si="160"/>
        <v>0</v>
      </c>
      <c r="W849" s="389">
        <f t="shared" si="159"/>
        <v>0</v>
      </c>
    </row>
    <row r="850" spans="1:23" ht="18.75" thickBot="1">
      <c r="A850" s="323">
        <v>397</v>
      </c>
      <c r="B850" s="220"/>
      <c r="C850" s="186">
        <v>4201</v>
      </c>
      <c r="D850" s="179" t="s">
        <v>1352</v>
      </c>
      <c r="E850" s="593"/>
      <c r="F850" s="596"/>
      <c r="G850" s="310"/>
      <c r="H850" s="826">
        <f aca="true" t="shared" si="161" ref="H850:H855">F850+G850</f>
        <v>0</v>
      </c>
      <c r="I850" s="308">
        <f t="shared" si="157"/>
      </c>
      <c r="J850" s="309"/>
      <c r="K850" s="556"/>
      <c r="L850" s="319"/>
      <c r="M850" s="391">
        <f t="shared" si="158"/>
        <v>0</v>
      </c>
      <c r="N850" s="557">
        <f aca="true" t="shared" si="162" ref="N850:N855">K850+L850-M850</f>
        <v>0</v>
      </c>
      <c r="O850" s="309"/>
      <c r="P850" s="556"/>
      <c r="Q850" s="319"/>
      <c r="R850" s="564">
        <f aca="true" t="shared" si="163" ref="R850:R855">+IF(+(K850+L850)&gt;=H850,+L850,+(+H850-K850))</f>
        <v>0</v>
      </c>
      <c r="S850" s="391">
        <f aca="true" t="shared" si="164" ref="S850:S855">P850+Q850-R850</f>
        <v>0</v>
      </c>
      <c r="T850" s="319"/>
      <c r="U850" s="319"/>
      <c r="V850" s="320"/>
      <c r="W850" s="389">
        <f t="shared" si="159"/>
        <v>0</v>
      </c>
    </row>
    <row r="851" spans="1:23" ht="18.75" thickBot="1">
      <c r="A851" s="311">
        <v>398</v>
      </c>
      <c r="B851" s="220"/>
      <c r="C851" s="178">
        <v>4202</v>
      </c>
      <c r="D851" s="180" t="s">
        <v>1353</v>
      </c>
      <c r="E851" s="593"/>
      <c r="F851" s="596"/>
      <c r="G851" s="310"/>
      <c r="H851" s="826">
        <f t="shared" si="161"/>
        <v>0</v>
      </c>
      <c r="I851" s="308">
        <f t="shared" si="157"/>
      </c>
      <c r="J851" s="309"/>
      <c r="K851" s="556"/>
      <c r="L851" s="319"/>
      <c r="M851" s="391">
        <f t="shared" si="158"/>
        <v>0</v>
      </c>
      <c r="N851" s="557">
        <f t="shared" si="162"/>
        <v>0</v>
      </c>
      <c r="O851" s="309"/>
      <c r="P851" s="556"/>
      <c r="Q851" s="319"/>
      <c r="R851" s="564">
        <f t="shared" si="163"/>
        <v>0</v>
      </c>
      <c r="S851" s="391">
        <f t="shared" si="164"/>
        <v>0</v>
      </c>
      <c r="T851" s="319"/>
      <c r="U851" s="319"/>
      <c r="V851" s="320"/>
      <c r="W851" s="389">
        <f t="shared" si="159"/>
        <v>0</v>
      </c>
    </row>
    <row r="852" spans="1:23" ht="18.75" thickBot="1">
      <c r="A852" s="311">
        <v>399</v>
      </c>
      <c r="B852" s="220"/>
      <c r="C852" s="178">
        <v>4214</v>
      </c>
      <c r="D852" s="180" t="s">
        <v>1354</v>
      </c>
      <c r="E852" s="593"/>
      <c r="F852" s="596"/>
      <c r="G852" s="310"/>
      <c r="H852" s="826">
        <f t="shared" si="161"/>
        <v>0</v>
      </c>
      <c r="I852" s="308">
        <f t="shared" si="157"/>
      </c>
      <c r="J852" s="309"/>
      <c r="K852" s="556"/>
      <c r="L852" s="319"/>
      <c r="M852" s="391">
        <f t="shared" si="158"/>
        <v>0</v>
      </c>
      <c r="N852" s="557">
        <f t="shared" si="162"/>
        <v>0</v>
      </c>
      <c r="O852" s="309"/>
      <c r="P852" s="556"/>
      <c r="Q852" s="319"/>
      <c r="R852" s="564">
        <f t="shared" si="163"/>
        <v>0</v>
      </c>
      <c r="S852" s="391">
        <f t="shared" si="164"/>
        <v>0</v>
      </c>
      <c r="T852" s="319"/>
      <c r="U852" s="319"/>
      <c r="V852" s="320"/>
      <c r="W852" s="389">
        <f t="shared" si="159"/>
        <v>0</v>
      </c>
    </row>
    <row r="853" spans="1:23" ht="18.75" thickBot="1">
      <c r="A853" s="311">
        <v>400</v>
      </c>
      <c r="B853" s="220"/>
      <c r="C853" s="178">
        <v>4217</v>
      </c>
      <c r="D853" s="180" t="s">
        <v>1355</v>
      </c>
      <c r="E853" s="593"/>
      <c r="F853" s="596"/>
      <c r="G853" s="310"/>
      <c r="H853" s="826">
        <f t="shared" si="161"/>
        <v>0</v>
      </c>
      <c r="I853" s="308">
        <f t="shared" si="157"/>
      </c>
      <c r="J853" s="309"/>
      <c r="K853" s="556"/>
      <c r="L853" s="319"/>
      <c r="M853" s="391">
        <f t="shared" si="158"/>
        <v>0</v>
      </c>
      <c r="N853" s="557">
        <f t="shared" si="162"/>
        <v>0</v>
      </c>
      <c r="O853" s="309"/>
      <c r="P853" s="556"/>
      <c r="Q853" s="319"/>
      <c r="R853" s="564">
        <f t="shared" si="163"/>
        <v>0</v>
      </c>
      <c r="S853" s="391">
        <f t="shared" si="164"/>
        <v>0</v>
      </c>
      <c r="T853" s="319"/>
      <c r="U853" s="319"/>
      <c r="V853" s="320"/>
      <c r="W853" s="389">
        <f t="shared" si="159"/>
        <v>0</v>
      </c>
    </row>
    <row r="854" spans="1:23" ht="32.25" thickBot="1">
      <c r="A854" s="311">
        <v>401</v>
      </c>
      <c r="B854" s="220"/>
      <c r="C854" s="178">
        <v>4218</v>
      </c>
      <c r="D854" s="187" t="s">
        <v>1356</v>
      </c>
      <c r="E854" s="593"/>
      <c r="F854" s="596"/>
      <c r="G854" s="310"/>
      <c r="H854" s="826">
        <f t="shared" si="161"/>
        <v>0</v>
      </c>
      <c r="I854" s="308">
        <f t="shared" si="157"/>
      </c>
      <c r="J854" s="309"/>
      <c r="K854" s="556"/>
      <c r="L854" s="319"/>
      <c r="M854" s="391">
        <f t="shared" si="158"/>
        <v>0</v>
      </c>
      <c r="N854" s="557">
        <f t="shared" si="162"/>
        <v>0</v>
      </c>
      <c r="O854" s="309"/>
      <c r="P854" s="556"/>
      <c r="Q854" s="319"/>
      <c r="R854" s="564">
        <f t="shared" si="163"/>
        <v>0</v>
      </c>
      <c r="S854" s="391">
        <f t="shared" si="164"/>
        <v>0</v>
      </c>
      <c r="T854" s="319"/>
      <c r="U854" s="319"/>
      <c r="V854" s="320"/>
      <c r="W854" s="389">
        <f t="shared" si="159"/>
        <v>0</v>
      </c>
    </row>
    <row r="855" spans="1:23" ht="18.75" thickBot="1">
      <c r="A855" s="311">
        <v>402</v>
      </c>
      <c r="B855" s="220"/>
      <c r="C855" s="178">
        <v>4219</v>
      </c>
      <c r="D855" s="200" t="s">
        <v>1357</v>
      </c>
      <c r="E855" s="593"/>
      <c r="F855" s="596"/>
      <c r="G855" s="310"/>
      <c r="H855" s="826">
        <f t="shared" si="161"/>
        <v>0</v>
      </c>
      <c r="I855" s="308">
        <f t="shared" si="157"/>
      </c>
      <c r="J855" s="309"/>
      <c r="K855" s="556"/>
      <c r="L855" s="319"/>
      <c r="M855" s="391">
        <f t="shared" si="158"/>
        <v>0</v>
      </c>
      <c r="N855" s="557">
        <f t="shared" si="162"/>
        <v>0</v>
      </c>
      <c r="O855" s="309"/>
      <c r="P855" s="556"/>
      <c r="Q855" s="319"/>
      <c r="R855" s="564">
        <f t="shared" si="163"/>
        <v>0</v>
      </c>
      <c r="S855" s="391">
        <f t="shared" si="164"/>
        <v>0</v>
      </c>
      <c r="T855" s="319"/>
      <c r="U855" s="319"/>
      <c r="V855" s="320"/>
      <c r="W855" s="389">
        <f t="shared" si="159"/>
        <v>0</v>
      </c>
    </row>
    <row r="856" spans="1:23" ht="18.75" thickBot="1">
      <c r="A856" s="408">
        <v>404</v>
      </c>
      <c r="B856" s="181">
        <v>4300</v>
      </c>
      <c r="C856" s="1164" t="s">
        <v>1358</v>
      </c>
      <c r="D856" s="1164"/>
      <c r="E856" s="597">
        <f>SUM(E857:E859)</f>
        <v>0</v>
      </c>
      <c r="F856" s="393">
        <f>SUM(F857:F859)</f>
        <v>0</v>
      </c>
      <c r="G856" s="317">
        <f>SUM(G857:G859)</f>
        <v>0</v>
      </c>
      <c r="H856" s="317">
        <f>SUM(H857:H859)</f>
        <v>0</v>
      </c>
      <c r="I856" s="308">
        <f t="shared" si="157"/>
      </c>
      <c r="J856" s="309"/>
      <c r="K856" s="394">
        <f>SUM(K857:K859)</f>
        <v>0</v>
      </c>
      <c r="L856" s="395">
        <f>SUM(L857:L859)</f>
        <v>0</v>
      </c>
      <c r="M856" s="559">
        <f>SUM(M857:M859)</f>
        <v>0</v>
      </c>
      <c r="N856" s="560">
        <f>SUM(N857:N859)</f>
        <v>0</v>
      </c>
      <c r="O856" s="309"/>
      <c r="P856" s="394">
        <f aca="true" t="shared" si="165" ref="P856:V856">SUM(P857:P859)</f>
        <v>0</v>
      </c>
      <c r="Q856" s="395">
        <f t="shared" si="165"/>
        <v>0</v>
      </c>
      <c r="R856" s="395">
        <f t="shared" si="165"/>
        <v>0</v>
      </c>
      <c r="S856" s="395">
        <f t="shared" si="165"/>
        <v>0</v>
      </c>
      <c r="T856" s="395">
        <f t="shared" si="165"/>
        <v>0</v>
      </c>
      <c r="U856" s="395">
        <f t="shared" si="165"/>
        <v>0</v>
      </c>
      <c r="V856" s="560">
        <f t="shared" si="165"/>
        <v>0</v>
      </c>
      <c r="W856" s="389">
        <f t="shared" si="159"/>
        <v>0</v>
      </c>
    </row>
    <row r="857" spans="1:23" ht="18.75" thickBot="1">
      <c r="A857" s="408">
        <v>404</v>
      </c>
      <c r="B857" s="220"/>
      <c r="C857" s="186">
        <v>4301</v>
      </c>
      <c r="D857" s="210" t="s">
        <v>1359</v>
      </c>
      <c r="E857" s="593"/>
      <c r="F857" s="596"/>
      <c r="G857" s="310"/>
      <c r="H857" s="826">
        <f aca="true" t="shared" si="166" ref="H857:H862">F857+G857</f>
        <v>0</v>
      </c>
      <c r="I857" s="308">
        <f t="shared" si="157"/>
      </c>
      <c r="J857" s="309"/>
      <c r="K857" s="556"/>
      <c r="L857" s="319"/>
      <c r="M857" s="391">
        <f t="shared" si="158"/>
        <v>0</v>
      </c>
      <c r="N857" s="557">
        <f aca="true" t="shared" si="167" ref="N857:N862">K857+L857-M857</f>
        <v>0</v>
      </c>
      <c r="O857" s="309"/>
      <c r="P857" s="556"/>
      <c r="Q857" s="319"/>
      <c r="R857" s="564">
        <f aca="true" t="shared" si="168" ref="R857:R862">+IF(+(K857+L857)&gt;=H857,+L857,+(+H857-K857))</f>
        <v>0</v>
      </c>
      <c r="S857" s="391">
        <f aca="true" t="shared" si="169" ref="S857:S862">P857+Q857-R857</f>
        <v>0</v>
      </c>
      <c r="T857" s="319"/>
      <c r="U857" s="319"/>
      <c r="V857" s="320"/>
      <c r="W857" s="389">
        <f t="shared" si="159"/>
        <v>0</v>
      </c>
    </row>
    <row r="858" spans="1:23" ht="18.75" thickBot="1">
      <c r="A858" s="328">
        <v>440</v>
      </c>
      <c r="B858" s="220"/>
      <c r="C858" s="178">
        <v>4302</v>
      </c>
      <c r="D858" s="180" t="s">
        <v>1474</v>
      </c>
      <c r="E858" s="593"/>
      <c r="F858" s="596"/>
      <c r="G858" s="310"/>
      <c r="H858" s="826">
        <f t="shared" si="166"/>
        <v>0</v>
      </c>
      <c r="I858" s="308">
        <f t="shared" si="157"/>
      </c>
      <c r="J858" s="309"/>
      <c r="K858" s="556"/>
      <c r="L858" s="319"/>
      <c r="M858" s="391">
        <f t="shared" si="158"/>
        <v>0</v>
      </c>
      <c r="N858" s="557">
        <f t="shared" si="167"/>
        <v>0</v>
      </c>
      <c r="O858" s="309"/>
      <c r="P858" s="556"/>
      <c r="Q858" s="319"/>
      <c r="R858" s="564">
        <f t="shared" si="168"/>
        <v>0</v>
      </c>
      <c r="S858" s="391">
        <f t="shared" si="169"/>
        <v>0</v>
      </c>
      <c r="T858" s="319"/>
      <c r="U858" s="319"/>
      <c r="V858" s="320"/>
      <c r="W858" s="389">
        <f t="shared" si="159"/>
        <v>0</v>
      </c>
    </row>
    <row r="859" spans="1:23" ht="18.75" thickBot="1">
      <c r="A859" s="328">
        <v>450</v>
      </c>
      <c r="B859" s="220"/>
      <c r="C859" s="184">
        <v>4309</v>
      </c>
      <c r="D859" s="190" t="s">
        <v>1361</v>
      </c>
      <c r="E859" s="593"/>
      <c r="F859" s="596"/>
      <c r="G859" s="310"/>
      <c r="H859" s="826">
        <f t="shared" si="166"/>
        <v>0</v>
      </c>
      <c r="I859" s="308">
        <f t="shared" si="157"/>
      </c>
      <c r="J859" s="309"/>
      <c r="K859" s="556"/>
      <c r="L859" s="319"/>
      <c r="M859" s="391">
        <f t="shared" si="158"/>
        <v>0</v>
      </c>
      <c r="N859" s="557">
        <f t="shared" si="167"/>
        <v>0</v>
      </c>
      <c r="O859" s="309"/>
      <c r="P859" s="556"/>
      <c r="Q859" s="319"/>
      <c r="R859" s="564">
        <f t="shared" si="168"/>
        <v>0</v>
      </c>
      <c r="S859" s="391">
        <f t="shared" si="169"/>
        <v>0</v>
      </c>
      <c r="T859" s="319"/>
      <c r="U859" s="319"/>
      <c r="V859" s="320"/>
      <c r="W859" s="389">
        <f t="shared" si="159"/>
        <v>0</v>
      </c>
    </row>
    <row r="860" spans="1:23" ht="18.75" thickBot="1">
      <c r="A860" s="328">
        <v>495</v>
      </c>
      <c r="B860" s="181">
        <v>4400</v>
      </c>
      <c r="C860" s="1166" t="s">
        <v>1362</v>
      </c>
      <c r="D860" s="1166"/>
      <c r="E860" s="597"/>
      <c r="F860" s="602"/>
      <c r="G860" s="324"/>
      <c r="H860" s="826">
        <f t="shared" si="166"/>
        <v>0</v>
      </c>
      <c r="I860" s="308">
        <f t="shared" si="157"/>
      </c>
      <c r="J860" s="309"/>
      <c r="K860" s="563"/>
      <c r="L860" s="321"/>
      <c r="M860" s="395">
        <f t="shared" si="158"/>
        <v>0</v>
      </c>
      <c r="N860" s="557">
        <f t="shared" si="167"/>
        <v>0</v>
      </c>
      <c r="O860" s="309"/>
      <c r="P860" s="563"/>
      <c r="Q860" s="321"/>
      <c r="R860" s="564">
        <f t="shared" si="168"/>
        <v>0</v>
      </c>
      <c r="S860" s="391">
        <f t="shared" si="169"/>
        <v>0</v>
      </c>
      <c r="T860" s="321"/>
      <c r="U860" s="321"/>
      <c r="V860" s="320"/>
      <c r="W860" s="389">
        <f t="shared" si="159"/>
        <v>0</v>
      </c>
    </row>
    <row r="861" spans="1:23" ht="18.75" thickBot="1">
      <c r="A861" s="329">
        <v>500</v>
      </c>
      <c r="B861" s="181">
        <v>4500</v>
      </c>
      <c r="C861" s="1167" t="s">
        <v>1439</v>
      </c>
      <c r="D861" s="1167"/>
      <c r="E861" s="597"/>
      <c r="F861" s="602"/>
      <c r="G861" s="324"/>
      <c r="H861" s="826">
        <f t="shared" si="166"/>
        <v>0</v>
      </c>
      <c r="I861" s="308">
        <f t="shared" si="157"/>
      </c>
      <c r="J861" s="309"/>
      <c r="K861" s="563"/>
      <c r="L861" s="321"/>
      <c r="M861" s="395">
        <f t="shared" si="158"/>
        <v>0</v>
      </c>
      <c r="N861" s="557">
        <f t="shared" si="167"/>
        <v>0</v>
      </c>
      <c r="O861" s="309"/>
      <c r="P861" s="563"/>
      <c r="Q861" s="321"/>
      <c r="R861" s="564">
        <f t="shared" si="168"/>
        <v>0</v>
      </c>
      <c r="S861" s="391">
        <f t="shared" si="169"/>
        <v>0</v>
      </c>
      <c r="T861" s="321"/>
      <c r="U861" s="321"/>
      <c r="V861" s="320"/>
      <c r="W861" s="389">
        <f t="shared" si="159"/>
        <v>0</v>
      </c>
    </row>
    <row r="862" spans="1:23" ht="18.75" thickBot="1">
      <c r="A862" s="329">
        <v>505</v>
      </c>
      <c r="B862" s="181">
        <v>4600</v>
      </c>
      <c r="C862" s="1168" t="s">
        <v>1363</v>
      </c>
      <c r="D862" s="1169"/>
      <c r="E862" s="597"/>
      <c r="F862" s="602"/>
      <c r="G862" s="324"/>
      <c r="H862" s="826">
        <f t="shared" si="166"/>
        <v>0</v>
      </c>
      <c r="I862" s="308">
        <f t="shared" si="157"/>
      </c>
      <c r="J862" s="309"/>
      <c r="K862" s="563"/>
      <c r="L862" s="321"/>
      <c r="M862" s="395">
        <f t="shared" si="158"/>
        <v>0</v>
      </c>
      <c r="N862" s="557">
        <f t="shared" si="167"/>
        <v>0</v>
      </c>
      <c r="O862" s="309"/>
      <c r="P862" s="563"/>
      <c r="Q862" s="321"/>
      <c r="R862" s="564">
        <f t="shared" si="168"/>
        <v>0</v>
      </c>
      <c r="S862" s="391">
        <f t="shared" si="169"/>
        <v>0</v>
      </c>
      <c r="T862" s="321"/>
      <c r="U862" s="321"/>
      <c r="V862" s="320"/>
      <c r="W862" s="389">
        <f t="shared" si="159"/>
        <v>0</v>
      </c>
    </row>
    <row r="863" spans="1:23" ht="18.75" thickBot="1">
      <c r="A863" s="329">
        <v>510</v>
      </c>
      <c r="B863" s="181">
        <v>4900</v>
      </c>
      <c r="C863" s="1160" t="s">
        <v>858</v>
      </c>
      <c r="D863" s="1160"/>
      <c r="E863" s="597">
        <f>+E864+E865</f>
        <v>0</v>
      </c>
      <c r="F863" s="393">
        <f>+F864+F865</f>
        <v>0</v>
      </c>
      <c r="G863" s="317">
        <f>+G864+G865</f>
        <v>0</v>
      </c>
      <c r="H863" s="317">
        <f>+H864+H865</f>
        <v>0</v>
      </c>
      <c r="I863" s="308">
        <f t="shared" si="157"/>
      </c>
      <c r="J863" s="309"/>
      <c r="K863" s="396"/>
      <c r="L863" s="407"/>
      <c r="M863" s="407"/>
      <c r="N863" s="561"/>
      <c r="O863" s="309"/>
      <c r="P863" s="396"/>
      <c r="Q863" s="407"/>
      <c r="R863" s="407"/>
      <c r="S863" s="407"/>
      <c r="T863" s="407"/>
      <c r="U863" s="407"/>
      <c r="V863" s="561"/>
      <c r="W863" s="389">
        <f t="shared" si="159"/>
        <v>0</v>
      </c>
    </row>
    <row r="864" spans="1:23" ht="18.75" thickBot="1">
      <c r="A864" s="329">
        <v>515</v>
      </c>
      <c r="B864" s="220"/>
      <c r="C864" s="186">
        <v>4901</v>
      </c>
      <c r="D864" s="221" t="s">
        <v>859</v>
      </c>
      <c r="E864" s="593"/>
      <c r="F864" s="596"/>
      <c r="G864" s="310"/>
      <c r="H864" s="826">
        <f>F864+G864</f>
        <v>0</v>
      </c>
      <c r="I864" s="308">
        <f t="shared" si="157"/>
      </c>
      <c r="J864" s="309"/>
      <c r="K864" s="392"/>
      <c r="L864" s="397"/>
      <c r="M864" s="397"/>
      <c r="N864" s="558"/>
      <c r="O864" s="309"/>
      <c r="P864" s="392"/>
      <c r="Q864" s="397"/>
      <c r="R864" s="397"/>
      <c r="S864" s="397"/>
      <c r="T864" s="397"/>
      <c r="U864" s="397"/>
      <c r="V864" s="558"/>
      <c r="W864" s="389">
        <f t="shared" si="159"/>
        <v>0</v>
      </c>
    </row>
    <row r="865" spans="1:23" ht="18.75" thickBot="1">
      <c r="A865" s="329">
        <v>520</v>
      </c>
      <c r="B865" s="220"/>
      <c r="C865" s="184">
        <v>4902</v>
      </c>
      <c r="D865" s="190" t="s">
        <v>860</v>
      </c>
      <c r="E865" s="593"/>
      <c r="F865" s="596"/>
      <c r="G865" s="310"/>
      <c r="H865" s="826">
        <f>F865+G865</f>
        <v>0</v>
      </c>
      <c r="I865" s="308">
        <f t="shared" si="157"/>
      </c>
      <c r="J865" s="309"/>
      <c r="K865" s="392"/>
      <c r="L865" s="397"/>
      <c r="M865" s="397"/>
      <c r="N865" s="558"/>
      <c r="O865" s="309"/>
      <c r="P865" s="392"/>
      <c r="Q865" s="397"/>
      <c r="R865" s="397"/>
      <c r="S865" s="397"/>
      <c r="T865" s="397"/>
      <c r="U865" s="397"/>
      <c r="V865" s="558"/>
      <c r="W865" s="389">
        <f t="shared" si="159"/>
        <v>0</v>
      </c>
    </row>
    <row r="866" spans="1:23" ht="18.75" thickBot="1">
      <c r="A866" s="329">
        <v>525</v>
      </c>
      <c r="B866" s="222">
        <v>5100</v>
      </c>
      <c r="C866" s="1155" t="s">
        <v>1364</v>
      </c>
      <c r="D866" s="1155"/>
      <c r="E866" s="647"/>
      <c r="F866" s="644"/>
      <c r="G866" s="565"/>
      <c r="H866" s="826">
        <f>F866+G866</f>
        <v>0</v>
      </c>
      <c r="I866" s="308">
        <f t="shared" si="157"/>
      </c>
      <c r="J866" s="309"/>
      <c r="K866" s="566"/>
      <c r="L866" s="567"/>
      <c r="M866" s="410">
        <f t="shared" si="158"/>
        <v>0</v>
      </c>
      <c r="N866" s="557">
        <f>K866+L866-M866</f>
        <v>0</v>
      </c>
      <c r="O866" s="309"/>
      <c r="P866" s="566"/>
      <c r="Q866" s="567"/>
      <c r="R866" s="564">
        <f>+IF(+(K866+L866)&gt;=H866,+L866,+(+H866-K866))</f>
        <v>0</v>
      </c>
      <c r="S866" s="391">
        <f>P866+Q866-R866</f>
        <v>0</v>
      </c>
      <c r="T866" s="567"/>
      <c r="U866" s="567"/>
      <c r="V866" s="320"/>
      <c r="W866" s="389">
        <f t="shared" si="159"/>
        <v>0</v>
      </c>
    </row>
    <row r="867" spans="1:23" ht="18.75" thickBot="1">
      <c r="A867" s="328">
        <v>635</v>
      </c>
      <c r="B867" s="222">
        <v>5200</v>
      </c>
      <c r="C867" s="1156" t="s">
        <v>1365</v>
      </c>
      <c r="D867" s="1156"/>
      <c r="E867" s="647">
        <f>SUM(E868:E874)</f>
        <v>0</v>
      </c>
      <c r="F867" s="645">
        <f>SUM(F868:F874)</f>
        <v>0</v>
      </c>
      <c r="G867" s="568">
        <f>SUM(G868:G874)</f>
        <v>0</v>
      </c>
      <c r="H867" s="568">
        <f>SUM(H868:H874)</f>
        <v>0</v>
      </c>
      <c r="I867" s="308">
        <f t="shared" si="157"/>
      </c>
      <c r="J867" s="309"/>
      <c r="K867" s="409">
        <f>SUM(K868:K874)</f>
        <v>0</v>
      </c>
      <c r="L867" s="410">
        <f>SUM(L868:L874)</f>
        <v>0</v>
      </c>
      <c r="M867" s="569">
        <f>SUM(M868:M874)</f>
        <v>0</v>
      </c>
      <c r="N867" s="570">
        <f>SUM(N868:N874)</f>
        <v>0</v>
      </c>
      <c r="O867" s="309"/>
      <c r="P867" s="409">
        <f aca="true" t="shared" si="170" ref="P867:V867">SUM(P868:P874)</f>
        <v>0</v>
      </c>
      <c r="Q867" s="410">
        <f t="shared" si="170"/>
        <v>0</v>
      </c>
      <c r="R867" s="410">
        <f t="shared" si="170"/>
        <v>0</v>
      </c>
      <c r="S867" s="410">
        <f t="shared" si="170"/>
        <v>0</v>
      </c>
      <c r="T867" s="410">
        <f t="shared" si="170"/>
        <v>0</v>
      </c>
      <c r="U867" s="410">
        <f t="shared" si="170"/>
        <v>0</v>
      </c>
      <c r="V867" s="570">
        <f t="shared" si="170"/>
        <v>0</v>
      </c>
      <c r="W867" s="389">
        <f t="shared" si="159"/>
        <v>0</v>
      </c>
    </row>
    <row r="868" spans="1:23" ht="18.75" thickBot="1">
      <c r="A868" s="329">
        <v>640</v>
      </c>
      <c r="B868" s="223"/>
      <c r="C868" s="224">
        <v>5201</v>
      </c>
      <c r="D868" s="225" t="s">
        <v>1366</v>
      </c>
      <c r="E868" s="648"/>
      <c r="F868" s="646"/>
      <c r="G868" s="571"/>
      <c r="H868" s="826">
        <f aca="true" t="shared" si="171" ref="H868:H874">F868+G868</f>
        <v>0</v>
      </c>
      <c r="I868" s="308">
        <f t="shared" si="157"/>
      </c>
      <c r="J868" s="309"/>
      <c r="K868" s="572"/>
      <c r="L868" s="573"/>
      <c r="M868" s="413">
        <f t="shared" si="158"/>
        <v>0</v>
      </c>
      <c r="N868" s="557">
        <f aca="true" t="shared" si="172" ref="N868:N874">K868+L868-M868</f>
        <v>0</v>
      </c>
      <c r="O868" s="309"/>
      <c r="P868" s="572"/>
      <c r="Q868" s="573"/>
      <c r="R868" s="564">
        <f aca="true" t="shared" si="173" ref="R868:R874">+IF(+(K868+L868)&gt;=H868,+L868,+(+H868-K868))</f>
        <v>0</v>
      </c>
      <c r="S868" s="391">
        <f aca="true" t="shared" si="174" ref="S868:S874">P868+Q868-R868</f>
        <v>0</v>
      </c>
      <c r="T868" s="573"/>
      <c r="U868" s="573"/>
      <c r="V868" s="320"/>
      <c r="W868" s="389">
        <f t="shared" si="159"/>
        <v>0</v>
      </c>
    </row>
    <row r="869" spans="1:23" ht="18.75" thickBot="1">
      <c r="A869" s="329">
        <v>645</v>
      </c>
      <c r="B869" s="223"/>
      <c r="C869" s="226">
        <v>5202</v>
      </c>
      <c r="D869" s="227" t="s">
        <v>1367</v>
      </c>
      <c r="E869" s="648"/>
      <c r="F869" s="646"/>
      <c r="G869" s="571"/>
      <c r="H869" s="826">
        <f t="shared" si="171"/>
        <v>0</v>
      </c>
      <c r="I869" s="308">
        <f t="shared" si="157"/>
      </c>
      <c r="J869" s="309"/>
      <c r="K869" s="572"/>
      <c r="L869" s="573"/>
      <c r="M869" s="413">
        <f t="shared" si="158"/>
        <v>0</v>
      </c>
      <c r="N869" s="557">
        <f t="shared" si="172"/>
        <v>0</v>
      </c>
      <c r="O869" s="309"/>
      <c r="P869" s="572"/>
      <c r="Q869" s="573"/>
      <c r="R869" s="564">
        <f t="shared" si="173"/>
        <v>0</v>
      </c>
      <c r="S869" s="391">
        <f t="shared" si="174"/>
        <v>0</v>
      </c>
      <c r="T869" s="573"/>
      <c r="U869" s="573"/>
      <c r="V869" s="320"/>
      <c r="W869" s="389">
        <f t="shared" si="159"/>
        <v>0</v>
      </c>
    </row>
    <row r="870" spans="1:23" ht="18.75" thickBot="1">
      <c r="A870" s="329">
        <v>650</v>
      </c>
      <c r="B870" s="223"/>
      <c r="C870" s="226">
        <v>5203</v>
      </c>
      <c r="D870" s="227" t="s">
        <v>298</v>
      </c>
      <c r="E870" s="648"/>
      <c r="F870" s="646"/>
      <c r="G870" s="571"/>
      <c r="H870" s="826">
        <f t="shared" si="171"/>
        <v>0</v>
      </c>
      <c r="I870" s="308">
        <f t="shared" si="157"/>
      </c>
      <c r="J870" s="309"/>
      <c r="K870" s="572"/>
      <c r="L870" s="573"/>
      <c r="M870" s="413">
        <f t="shared" si="158"/>
        <v>0</v>
      </c>
      <c r="N870" s="557">
        <f t="shared" si="172"/>
        <v>0</v>
      </c>
      <c r="O870" s="309"/>
      <c r="P870" s="572"/>
      <c r="Q870" s="573"/>
      <c r="R870" s="564">
        <f t="shared" si="173"/>
        <v>0</v>
      </c>
      <c r="S870" s="391">
        <f t="shared" si="174"/>
        <v>0</v>
      </c>
      <c r="T870" s="573"/>
      <c r="U870" s="573"/>
      <c r="V870" s="320"/>
      <c r="W870" s="389">
        <f t="shared" si="159"/>
        <v>0</v>
      </c>
    </row>
    <row r="871" spans="1:23" ht="18.75" thickBot="1">
      <c r="A871" s="328">
        <v>655</v>
      </c>
      <c r="B871" s="223"/>
      <c r="C871" s="226">
        <v>5204</v>
      </c>
      <c r="D871" s="227" t="s">
        <v>299</v>
      </c>
      <c r="E871" s="648"/>
      <c r="F871" s="646"/>
      <c r="G871" s="571"/>
      <c r="H871" s="826">
        <f t="shared" si="171"/>
        <v>0</v>
      </c>
      <c r="I871" s="308">
        <f t="shared" si="157"/>
      </c>
      <c r="J871" s="309"/>
      <c r="K871" s="572"/>
      <c r="L871" s="573"/>
      <c r="M871" s="413">
        <f t="shared" si="158"/>
        <v>0</v>
      </c>
      <c r="N871" s="557">
        <f t="shared" si="172"/>
        <v>0</v>
      </c>
      <c r="O871" s="309"/>
      <c r="P871" s="572"/>
      <c r="Q871" s="573"/>
      <c r="R871" s="564">
        <f t="shared" si="173"/>
        <v>0</v>
      </c>
      <c r="S871" s="391">
        <f t="shared" si="174"/>
        <v>0</v>
      </c>
      <c r="T871" s="573"/>
      <c r="U871" s="573"/>
      <c r="V871" s="320"/>
      <c r="W871" s="389">
        <f t="shared" si="159"/>
        <v>0</v>
      </c>
    </row>
    <row r="872" spans="1:23" ht="18.75" thickBot="1">
      <c r="A872" s="328">
        <v>665</v>
      </c>
      <c r="B872" s="223"/>
      <c r="C872" s="226">
        <v>5205</v>
      </c>
      <c r="D872" s="227" t="s">
        <v>300</v>
      </c>
      <c r="E872" s="648"/>
      <c r="F872" s="646"/>
      <c r="G872" s="571"/>
      <c r="H872" s="826">
        <f t="shared" si="171"/>
        <v>0</v>
      </c>
      <c r="I872" s="308">
        <f t="shared" si="157"/>
      </c>
      <c r="J872" s="309"/>
      <c r="K872" s="572"/>
      <c r="L872" s="573"/>
      <c r="M872" s="413">
        <f t="shared" si="158"/>
        <v>0</v>
      </c>
      <c r="N872" s="557">
        <f t="shared" si="172"/>
        <v>0</v>
      </c>
      <c r="O872" s="309"/>
      <c r="P872" s="572"/>
      <c r="Q872" s="573"/>
      <c r="R872" s="564">
        <f t="shared" si="173"/>
        <v>0</v>
      </c>
      <c r="S872" s="391">
        <f t="shared" si="174"/>
        <v>0</v>
      </c>
      <c r="T872" s="573"/>
      <c r="U872" s="573"/>
      <c r="V872" s="320"/>
      <c r="W872" s="389">
        <f t="shared" si="159"/>
        <v>0</v>
      </c>
    </row>
    <row r="873" spans="1:23" ht="18.75" thickBot="1">
      <c r="A873" s="328">
        <v>675</v>
      </c>
      <c r="B873" s="223"/>
      <c r="C873" s="226">
        <v>5206</v>
      </c>
      <c r="D873" s="227" t="s">
        <v>301</v>
      </c>
      <c r="E873" s="648"/>
      <c r="F873" s="646"/>
      <c r="G873" s="571"/>
      <c r="H873" s="826">
        <f t="shared" si="171"/>
        <v>0</v>
      </c>
      <c r="I873" s="308">
        <f t="shared" si="157"/>
      </c>
      <c r="J873" s="309"/>
      <c r="K873" s="572"/>
      <c r="L873" s="573"/>
      <c r="M873" s="413">
        <f t="shared" si="158"/>
        <v>0</v>
      </c>
      <c r="N873" s="557">
        <f t="shared" si="172"/>
        <v>0</v>
      </c>
      <c r="O873" s="309"/>
      <c r="P873" s="572"/>
      <c r="Q873" s="573"/>
      <c r="R873" s="564">
        <f t="shared" si="173"/>
        <v>0</v>
      </c>
      <c r="S873" s="391">
        <f t="shared" si="174"/>
        <v>0</v>
      </c>
      <c r="T873" s="573"/>
      <c r="U873" s="573"/>
      <c r="V873" s="320"/>
      <c r="W873" s="389">
        <f t="shared" si="159"/>
        <v>0</v>
      </c>
    </row>
    <row r="874" spans="1:23" ht="18.75" thickBot="1">
      <c r="A874" s="328">
        <v>685</v>
      </c>
      <c r="B874" s="223"/>
      <c r="C874" s="228">
        <v>5219</v>
      </c>
      <c r="D874" s="229" t="s">
        <v>302</v>
      </c>
      <c r="E874" s="648"/>
      <c r="F874" s="646"/>
      <c r="G874" s="571"/>
      <c r="H874" s="826">
        <f t="shared" si="171"/>
        <v>0</v>
      </c>
      <c r="I874" s="308">
        <f t="shared" si="157"/>
      </c>
      <c r="J874" s="309"/>
      <c r="K874" s="572"/>
      <c r="L874" s="573"/>
      <c r="M874" s="413">
        <f t="shared" si="158"/>
        <v>0</v>
      </c>
      <c r="N874" s="557">
        <f t="shared" si="172"/>
        <v>0</v>
      </c>
      <c r="O874" s="309"/>
      <c r="P874" s="572"/>
      <c r="Q874" s="573"/>
      <c r="R874" s="564">
        <f t="shared" si="173"/>
        <v>0</v>
      </c>
      <c r="S874" s="391">
        <f t="shared" si="174"/>
        <v>0</v>
      </c>
      <c r="T874" s="573"/>
      <c r="U874" s="573"/>
      <c r="V874" s="320"/>
      <c r="W874" s="389">
        <f t="shared" si="159"/>
        <v>0</v>
      </c>
    </row>
    <row r="875" spans="1:23" ht="18.75" thickBot="1">
      <c r="A875" s="329">
        <v>690</v>
      </c>
      <c r="B875" s="222">
        <v>5300</v>
      </c>
      <c r="C875" s="1159" t="s">
        <v>303</v>
      </c>
      <c r="D875" s="1159"/>
      <c r="E875" s="647">
        <f>SUM(E876:E877)</f>
        <v>0</v>
      </c>
      <c r="F875" s="645">
        <f>SUM(F876:F877)</f>
        <v>0</v>
      </c>
      <c r="G875" s="568">
        <f>SUM(G876:G877)</f>
        <v>0</v>
      </c>
      <c r="H875" s="568">
        <f>SUM(H876:H877)</f>
        <v>0</v>
      </c>
      <c r="I875" s="308">
        <f t="shared" si="157"/>
      </c>
      <c r="J875" s="309"/>
      <c r="K875" s="409">
        <f>SUM(K876:K877)</f>
        <v>0</v>
      </c>
      <c r="L875" s="410">
        <f>SUM(L876:L877)</f>
        <v>0</v>
      </c>
      <c r="M875" s="569">
        <f>SUM(M876:M877)</f>
        <v>0</v>
      </c>
      <c r="N875" s="570">
        <f>SUM(N876:N877)</f>
        <v>0</v>
      </c>
      <c r="O875" s="309"/>
      <c r="P875" s="409">
        <f aca="true" t="shared" si="175" ref="P875:V875">SUM(P876:P877)</f>
        <v>0</v>
      </c>
      <c r="Q875" s="410">
        <f t="shared" si="175"/>
        <v>0</v>
      </c>
      <c r="R875" s="410">
        <f t="shared" si="175"/>
        <v>0</v>
      </c>
      <c r="S875" s="410">
        <f t="shared" si="175"/>
        <v>0</v>
      </c>
      <c r="T875" s="410">
        <f t="shared" si="175"/>
        <v>0</v>
      </c>
      <c r="U875" s="410">
        <f t="shared" si="175"/>
        <v>0</v>
      </c>
      <c r="V875" s="570">
        <f t="shared" si="175"/>
        <v>0</v>
      </c>
      <c r="W875" s="389">
        <f t="shared" si="159"/>
        <v>0</v>
      </c>
    </row>
    <row r="876" spans="1:23" ht="18.75" thickBot="1">
      <c r="A876" s="329">
        <v>695</v>
      </c>
      <c r="B876" s="223"/>
      <c r="C876" s="224">
        <v>5301</v>
      </c>
      <c r="D876" s="225" t="s">
        <v>1905</v>
      </c>
      <c r="E876" s="648"/>
      <c r="F876" s="646"/>
      <c r="G876" s="571"/>
      <c r="H876" s="826">
        <f>F876+G876</f>
        <v>0</v>
      </c>
      <c r="I876" s="308">
        <f t="shared" si="157"/>
      </c>
      <c r="J876" s="309"/>
      <c r="K876" s="572"/>
      <c r="L876" s="573"/>
      <c r="M876" s="413">
        <f t="shared" si="158"/>
        <v>0</v>
      </c>
      <c r="N876" s="557">
        <f>K876+L876-M876</f>
        <v>0</v>
      </c>
      <c r="O876" s="309"/>
      <c r="P876" s="572"/>
      <c r="Q876" s="573"/>
      <c r="R876" s="564">
        <f>+IF(+(K876+L876)&gt;=H876,+L876,+(+H876-K876))</f>
        <v>0</v>
      </c>
      <c r="S876" s="391">
        <f>P876+Q876-R876</f>
        <v>0</v>
      </c>
      <c r="T876" s="573"/>
      <c r="U876" s="573"/>
      <c r="V876" s="320"/>
      <c r="W876" s="389">
        <f t="shared" si="159"/>
        <v>0</v>
      </c>
    </row>
    <row r="877" spans="1:23" ht="18.75" thickBot="1">
      <c r="A877" s="328">
        <v>700</v>
      </c>
      <c r="B877" s="223"/>
      <c r="C877" s="228">
        <v>5309</v>
      </c>
      <c r="D877" s="229" t="s">
        <v>304</v>
      </c>
      <c r="E877" s="648"/>
      <c r="F877" s="646"/>
      <c r="G877" s="571"/>
      <c r="H877" s="826">
        <f>F877+G877</f>
        <v>0</v>
      </c>
      <c r="I877" s="308">
        <f t="shared" si="157"/>
      </c>
      <c r="J877" s="309"/>
      <c r="K877" s="572"/>
      <c r="L877" s="573"/>
      <c r="M877" s="413">
        <f t="shared" si="158"/>
        <v>0</v>
      </c>
      <c r="N877" s="557">
        <f>K877+L877-M877</f>
        <v>0</v>
      </c>
      <c r="O877" s="309"/>
      <c r="P877" s="572"/>
      <c r="Q877" s="573"/>
      <c r="R877" s="564">
        <f>+IF(+(K877+L877)&gt;=H877,+L877,+(+H877-K877))</f>
        <v>0</v>
      </c>
      <c r="S877" s="391">
        <f>P877+Q877-R877</f>
        <v>0</v>
      </c>
      <c r="T877" s="573"/>
      <c r="U877" s="573"/>
      <c r="V877" s="320"/>
      <c r="W877" s="389">
        <f t="shared" si="159"/>
        <v>0</v>
      </c>
    </row>
    <row r="878" spans="1:23" ht="18.75" thickBot="1">
      <c r="A878" s="328">
        <v>710</v>
      </c>
      <c r="B878" s="222">
        <v>5400</v>
      </c>
      <c r="C878" s="1155" t="s">
        <v>1382</v>
      </c>
      <c r="D878" s="1155"/>
      <c r="E878" s="647"/>
      <c r="F878" s="644"/>
      <c r="G878" s="565"/>
      <c r="H878" s="826">
        <f>F878+G878</f>
        <v>0</v>
      </c>
      <c r="I878" s="308">
        <f t="shared" si="157"/>
      </c>
      <c r="J878" s="309"/>
      <c r="K878" s="566"/>
      <c r="L878" s="567"/>
      <c r="M878" s="410">
        <f t="shared" si="158"/>
        <v>0</v>
      </c>
      <c r="N878" s="557">
        <f>K878+L878-M878</f>
        <v>0</v>
      </c>
      <c r="O878" s="309"/>
      <c r="P878" s="566"/>
      <c r="Q878" s="567"/>
      <c r="R878" s="564">
        <f>+IF(+(K878+L878)&gt;=H878,+L878,+(+H878-K878))</f>
        <v>0</v>
      </c>
      <c r="S878" s="391">
        <f>P878+Q878-R878</f>
        <v>0</v>
      </c>
      <c r="T878" s="567"/>
      <c r="U878" s="567"/>
      <c r="V878" s="320"/>
      <c r="W878" s="389">
        <f t="shared" si="159"/>
        <v>0</v>
      </c>
    </row>
    <row r="879" spans="1:23" ht="18.75" thickBot="1">
      <c r="A879" s="329">
        <v>715</v>
      </c>
      <c r="B879" s="181">
        <v>5500</v>
      </c>
      <c r="C879" s="1160" t="s">
        <v>1383</v>
      </c>
      <c r="D879" s="1160"/>
      <c r="E879" s="597">
        <f>SUM(E880:E883)</f>
        <v>0</v>
      </c>
      <c r="F879" s="393">
        <f>SUM(F880:F883)</f>
        <v>0</v>
      </c>
      <c r="G879" s="317">
        <f>SUM(G880:G883)</f>
        <v>0</v>
      </c>
      <c r="H879" s="317">
        <f>SUM(H880:H883)</f>
        <v>0</v>
      </c>
      <c r="I879" s="308">
        <f t="shared" si="157"/>
      </c>
      <c r="J879" s="309"/>
      <c r="K879" s="394">
        <f>SUM(K880:K883)</f>
        <v>0</v>
      </c>
      <c r="L879" s="395">
        <f>SUM(L880:L883)</f>
        <v>0</v>
      </c>
      <c r="M879" s="559">
        <f>SUM(M880:M883)</f>
        <v>0</v>
      </c>
      <c r="N879" s="560">
        <f>SUM(N880:N883)</f>
        <v>0</v>
      </c>
      <c r="O879" s="309"/>
      <c r="P879" s="394">
        <f aca="true" t="shared" si="176" ref="P879:V879">SUM(P880:P883)</f>
        <v>0</v>
      </c>
      <c r="Q879" s="395">
        <f t="shared" si="176"/>
        <v>0</v>
      </c>
      <c r="R879" s="395">
        <f t="shared" si="176"/>
        <v>0</v>
      </c>
      <c r="S879" s="395">
        <f t="shared" si="176"/>
        <v>0</v>
      </c>
      <c r="T879" s="395">
        <f t="shared" si="176"/>
        <v>0</v>
      </c>
      <c r="U879" s="395">
        <f t="shared" si="176"/>
        <v>0</v>
      </c>
      <c r="V879" s="560">
        <f t="shared" si="176"/>
        <v>0</v>
      </c>
      <c r="W879" s="389">
        <f t="shared" si="159"/>
        <v>0</v>
      </c>
    </row>
    <row r="880" spans="1:23" ht="18.75" thickBot="1">
      <c r="A880" s="329">
        <v>720</v>
      </c>
      <c r="B880" s="220"/>
      <c r="C880" s="186">
        <v>5501</v>
      </c>
      <c r="D880" s="210" t="s">
        <v>1384</v>
      </c>
      <c r="E880" s="593"/>
      <c r="F880" s="596"/>
      <c r="G880" s="310"/>
      <c r="H880" s="826">
        <f>F880+G880</f>
        <v>0</v>
      </c>
      <c r="I880" s="308">
        <f t="shared" si="157"/>
      </c>
      <c r="J880" s="309"/>
      <c r="K880" s="556"/>
      <c r="L880" s="319"/>
      <c r="M880" s="391">
        <f t="shared" si="158"/>
        <v>0</v>
      </c>
      <c r="N880" s="557">
        <f>K880+L880-M880</f>
        <v>0</v>
      </c>
      <c r="O880" s="309"/>
      <c r="P880" s="556"/>
      <c r="Q880" s="319"/>
      <c r="R880" s="564">
        <f>+IF(+(K880+L880)&gt;=H880,+L880,+(+H880-K880))</f>
        <v>0</v>
      </c>
      <c r="S880" s="391">
        <f>P880+Q880-R880</f>
        <v>0</v>
      </c>
      <c r="T880" s="319"/>
      <c r="U880" s="319"/>
      <c r="V880" s="320"/>
      <c r="W880" s="389">
        <f t="shared" si="159"/>
        <v>0</v>
      </c>
    </row>
    <row r="881" spans="1:23" ht="18.75" thickBot="1">
      <c r="A881" s="329">
        <v>725</v>
      </c>
      <c r="B881" s="220"/>
      <c r="C881" s="178">
        <v>5502</v>
      </c>
      <c r="D881" s="187" t="s">
        <v>1385</v>
      </c>
      <c r="E881" s="593"/>
      <c r="F881" s="596"/>
      <c r="G881" s="310"/>
      <c r="H881" s="826">
        <f>F881+G881</f>
        <v>0</v>
      </c>
      <c r="I881" s="308">
        <f t="shared" si="157"/>
      </c>
      <c r="J881" s="309"/>
      <c r="K881" s="556"/>
      <c r="L881" s="319"/>
      <c r="M881" s="391">
        <f t="shared" si="158"/>
        <v>0</v>
      </c>
      <c r="N881" s="557">
        <f>K881+L881-M881</f>
        <v>0</v>
      </c>
      <c r="O881" s="309"/>
      <c r="P881" s="556"/>
      <c r="Q881" s="319"/>
      <c r="R881" s="564">
        <f>+IF(+(K881+L881)&gt;=H881,+L881,+(+H881-K881))</f>
        <v>0</v>
      </c>
      <c r="S881" s="391">
        <f>P881+Q881-R881</f>
        <v>0</v>
      </c>
      <c r="T881" s="319"/>
      <c r="U881" s="319"/>
      <c r="V881" s="320"/>
      <c r="W881" s="389">
        <f t="shared" si="159"/>
        <v>0</v>
      </c>
    </row>
    <row r="882" spans="1:23" ht="18.75" thickBot="1">
      <c r="A882" s="329">
        <v>730</v>
      </c>
      <c r="B882" s="220"/>
      <c r="C882" s="178">
        <v>5503</v>
      </c>
      <c r="D882" s="180" t="s">
        <v>1386</v>
      </c>
      <c r="E882" s="593"/>
      <c r="F882" s="596"/>
      <c r="G882" s="310"/>
      <c r="H882" s="826">
        <f>F882+G882</f>
        <v>0</v>
      </c>
      <c r="I882" s="308">
        <f t="shared" si="157"/>
      </c>
      <c r="J882" s="309"/>
      <c r="K882" s="556"/>
      <c r="L882" s="319"/>
      <c r="M882" s="391">
        <f t="shared" si="158"/>
        <v>0</v>
      </c>
      <c r="N882" s="557">
        <f>K882+L882-M882</f>
        <v>0</v>
      </c>
      <c r="O882" s="309"/>
      <c r="P882" s="556"/>
      <c r="Q882" s="319"/>
      <c r="R882" s="564">
        <f>+IF(+(K882+L882)&gt;=H882,+L882,+(+H882-K882))</f>
        <v>0</v>
      </c>
      <c r="S882" s="391">
        <f>P882+Q882-R882</f>
        <v>0</v>
      </c>
      <c r="T882" s="319"/>
      <c r="U882" s="319"/>
      <c r="V882" s="320"/>
      <c r="W882" s="389">
        <f t="shared" si="159"/>
        <v>0</v>
      </c>
    </row>
    <row r="883" spans="1:23" ht="18.75" thickBot="1">
      <c r="A883" s="329">
        <v>735</v>
      </c>
      <c r="B883" s="220"/>
      <c r="C883" s="178">
        <v>5504</v>
      </c>
      <c r="D883" s="187" t="s">
        <v>1387</v>
      </c>
      <c r="E883" s="593"/>
      <c r="F883" s="596"/>
      <c r="G883" s="310"/>
      <c r="H883" s="826">
        <f>F883+G883</f>
        <v>0</v>
      </c>
      <c r="I883" s="308">
        <f t="shared" si="157"/>
      </c>
      <c r="J883" s="309"/>
      <c r="K883" s="556"/>
      <c r="L883" s="319"/>
      <c r="M883" s="391">
        <f t="shared" si="158"/>
        <v>0</v>
      </c>
      <c r="N883" s="557">
        <f>K883+L883-M883</f>
        <v>0</v>
      </c>
      <c r="O883" s="309"/>
      <c r="P883" s="556"/>
      <c r="Q883" s="319"/>
      <c r="R883" s="564">
        <f>+IF(+(K883+L883)&gt;=H883,+L883,+(+H883-K883))</f>
        <v>0</v>
      </c>
      <c r="S883" s="391">
        <f>P883+Q883-R883</f>
        <v>0</v>
      </c>
      <c r="T883" s="319"/>
      <c r="U883" s="319"/>
      <c r="V883" s="320"/>
      <c r="W883" s="389">
        <f t="shared" si="159"/>
        <v>0</v>
      </c>
    </row>
    <row r="884" spans="1:23" ht="18.75" thickBot="1">
      <c r="A884" s="329">
        <v>740</v>
      </c>
      <c r="B884" s="222">
        <v>5700</v>
      </c>
      <c r="C884" s="1161" t="s">
        <v>1388</v>
      </c>
      <c r="D884" s="1162"/>
      <c r="E884" s="647">
        <f>SUM(E885:E887)</f>
        <v>0</v>
      </c>
      <c r="F884" s="645">
        <f>SUM(F885:F887)</f>
        <v>0</v>
      </c>
      <c r="G884" s="568">
        <f>SUM(G885:G887)</f>
        <v>0</v>
      </c>
      <c r="H884" s="568">
        <f>SUM(H885:H887)</f>
        <v>0</v>
      </c>
      <c r="I884" s="308">
        <f t="shared" si="157"/>
      </c>
      <c r="J884" s="309"/>
      <c r="K884" s="409">
        <f>SUM(K885:K887)</f>
        <v>0</v>
      </c>
      <c r="L884" s="410">
        <f>SUM(L885:L887)</f>
        <v>0</v>
      </c>
      <c r="M884" s="569">
        <f>SUM(M885:M886)</f>
        <v>0</v>
      </c>
      <c r="N884" s="570">
        <f>SUM(N885:N887)</f>
        <v>0</v>
      </c>
      <c r="O884" s="309"/>
      <c r="P884" s="409">
        <f>SUM(P885:P887)</f>
        <v>0</v>
      </c>
      <c r="Q884" s="410">
        <f>SUM(Q885:Q887)</f>
        <v>0</v>
      </c>
      <c r="R884" s="410">
        <f>SUM(R885:R887)</f>
        <v>0</v>
      </c>
      <c r="S884" s="410">
        <f>SUM(S885:S887)</f>
        <v>0</v>
      </c>
      <c r="T884" s="410">
        <f>SUM(T885:T887)</f>
        <v>0</v>
      </c>
      <c r="U884" s="410">
        <f>SUM(U885:U886)</f>
        <v>0</v>
      </c>
      <c r="V884" s="570">
        <f>SUM(V885:V887)</f>
        <v>0</v>
      </c>
      <c r="W884" s="389">
        <f t="shared" si="159"/>
        <v>0</v>
      </c>
    </row>
    <row r="885" spans="1:23" ht="18.75" thickBot="1">
      <c r="A885" s="329">
        <v>745</v>
      </c>
      <c r="B885" s="223"/>
      <c r="C885" s="224">
        <v>5701</v>
      </c>
      <c r="D885" s="225" t="s">
        <v>1389</v>
      </c>
      <c r="E885" s="648"/>
      <c r="F885" s="646"/>
      <c r="G885" s="571"/>
      <c r="H885" s="826">
        <f>F885+G885</f>
        <v>0</v>
      </c>
      <c r="I885" s="308">
        <f t="shared" si="157"/>
      </c>
      <c r="J885" s="309"/>
      <c r="K885" s="572"/>
      <c r="L885" s="573"/>
      <c r="M885" s="413">
        <f t="shared" si="158"/>
        <v>0</v>
      </c>
      <c r="N885" s="557">
        <f>K885+L885-M885</f>
        <v>0</v>
      </c>
      <c r="O885" s="309"/>
      <c r="P885" s="572"/>
      <c r="Q885" s="573"/>
      <c r="R885" s="564">
        <f>+IF(+(K885+L885)&gt;=H885,+L885,+(+H885-K885))</f>
        <v>0</v>
      </c>
      <c r="S885" s="391">
        <f>P885+Q885-R885</f>
        <v>0</v>
      </c>
      <c r="T885" s="573"/>
      <c r="U885" s="573"/>
      <c r="V885" s="320"/>
      <c r="W885" s="389">
        <f t="shared" si="159"/>
        <v>0</v>
      </c>
    </row>
    <row r="886" spans="1:23" ht="18.75" thickBot="1">
      <c r="A886" s="328">
        <v>750</v>
      </c>
      <c r="B886" s="223"/>
      <c r="C886" s="228">
        <v>5702</v>
      </c>
      <c r="D886" s="229" t="s">
        <v>1390</v>
      </c>
      <c r="E886" s="648"/>
      <c r="F886" s="646"/>
      <c r="G886" s="571"/>
      <c r="H886" s="826">
        <f>F886+G886</f>
        <v>0</v>
      </c>
      <c r="I886" s="308">
        <f t="shared" si="157"/>
      </c>
      <c r="J886" s="309"/>
      <c r="K886" s="572"/>
      <c r="L886" s="573"/>
      <c r="M886" s="413">
        <f t="shared" si="158"/>
        <v>0</v>
      </c>
      <c r="N886" s="557">
        <f>K886+L886-M886</f>
        <v>0</v>
      </c>
      <c r="O886" s="309"/>
      <c r="P886" s="572"/>
      <c r="Q886" s="573"/>
      <c r="R886" s="564">
        <f>+IF(+(K886+L886)&gt;=H886,+L886,+(+H886-K886))</f>
        <v>0</v>
      </c>
      <c r="S886" s="391">
        <f>P886+Q886-R886</f>
        <v>0</v>
      </c>
      <c r="T886" s="573"/>
      <c r="U886" s="573"/>
      <c r="V886" s="320"/>
      <c r="W886" s="389">
        <f t="shared" si="159"/>
        <v>0</v>
      </c>
    </row>
    <row r="887" spans="1:23" ht="18.75" thickBot="1">
      <c r="A887" s="329">
        <v>755</v>
      </c>
      <c r="B887" s="177"/>
      <c r="C887" s="230">
        <v>4071</v>
      </c>
      <c r="D887" s="620" t="s">
        <v>1391</v>
      </c>
      <c r="E887" s="593"/>
      <c r="F887" s="608"/>
      <c r="G887" s="343"/>
      <c r="H887" s="826">
        <f>F887+G887</f>
        <v>0</v>
      </c>
      <c r="I887" s="308">
        <f t="shared" si="157"/>
      </c>
      <c r="J887" s="309"/>
      <c r="K887" s="415"/>
      <c r="L887" s="397"/>
      <c r="M887" s="397"/>
      <c r="N887" s="574"/>
      <c r="O887" s="309"/>
      <c r="P887" s="392"/>
      <c r="Q887" s="397"/>
      <c r="R887" s="397"/>
      <c r="S887" s="397"/>
      <c r="T887" s="397"/>
      <c r="U887" s="397"/>
      <c r="V887" s="558"/>
      <c r="W887" s="389">
        <f t="shared" si="159"/>
        <v>0</v>
      </c>
    </row>
    <row r="888" spans="1:23" ht="36" customHeight="1">
      <c r="A888" s="329">
        <v>760</v>
      </c>
      <c r="B888" s="220"/>
      <c r="C888" s="231"/>
      <c r="D888" s="417"/>
      <c r="E888" s="314"/>
      <c r="F888" s="314"/>
      <c r="G888" s="314"/>
      <c r="H888" s="315"/>
      <c r="I888" s="308">
        <f t="shared" si="157"/>
      </c>
      <c r="J888" s="309"/>
      <c r="K888" s="575"/>
      <c r="L888" s="576"/>
      <c r="M888" s="404"/>
      <c r="N888" s="405"/>
      <c r="O888" s="309"/>
      <c r="P888" s="575"/>
      <c r="Q888" s="576"/>
      <c r="R888" s="404"/>
      <c r="S888" s="404"/>
      <c r="T888" s="576"/>
      <c r="U888" s="404"/>
      <c r="V888" s="405"/>
      <c r="W888" s="405"/>
    </row>
    <row r="889" spans="1:23" ht="18.75" thickBot="1">
      <c r="A889" s="328">
        <v>765</v>
      </c>
      <c r="B889" s="577">
        <v>98</v>
      </c>
      <c r="C889" s="1163" t="s">
        <v>1392</v>
      </c>
      <c r="D889" s="1164"/>
      <c r="E889" s="597"/>
      <c r="F889" s="602"/>
      <c r="G889" s="324"/>
      <c r="H889" s="826">
        <f>F889+G889</f>
        <v>0</v>
      </c>
      <c r="I889" s="308">
        <f t="shared" si="157"/>
      </c>
      <c r="J889" s="309"/>
      <c r="K889" s="563"/>
      <c r="L889" s="321"/>
      <c r="M889" s="395">
        <f t="shared" si="158"/>
        <v>0</v>
      </c>
      <c r="N889" s="557">
        <f>K889+L889-M889</f>
        <v>0</v>
      </c>
      <c r="O889" s="309"/>
      <c r="P889" s="563"/>
      <c r="Q889" s="321"/>
      <c r="R889" s="564">
        <f>+IF(+(K889+L889)&gt;=H889,+L889,+(+H889-K889))</f>
        <v>0</v>
      </c>
      <c r="S889" s="391">
        <f>P889+Q889-R889</f>
        <v>0</v>
      </c>
      <c r="T889" s="321"/>
      <c r="U889" s="321"/>
      <c r="V889" s="320"/>
      <c r="W889" s="389">
        <f t="shared" si="159"/>
        <v>0</v>
      </c>
    </row>
    <row r="890" spans="1:23" ht="15.75">
      <c r="A890" s="328">
        <v>775</v>
      </c>
      <c r="B890" s="232"/>
      <c r="C890" s="419" t="s">
        <v>1393</v>
      </c>
      <c r="D890" s="420"/>
      <c r="E890" s="515"/>
      <c r="F890" s="515"/>
      <c r="G890" s="515"/>
      <c r="H890" s="421"/>
      <c r="I890" s="308">
        <f t="shared" si="157"/>
      </c>
      <c r="J890" s="309"/>
      <c r="K890" s="422"/>
      <c r="L890" s="423"/>
      <c r="M890" s="423"/>
      <c r="N890" s="424"/>
      <c r="O890" s="309"/>
      <c r="P890" s="422"/>
      <c r="Q890" s="423"/>
      <c r="R890" s="423"/>
      <c r="S890" s="423"/>
      <c r="T890" s="423"/>
      <c r="U890" s="423"/>
      <c r="V890" s="424"/>
      <c r="W890" s="424"/>
    </row>
    <row r="891" spans="1:23" ht="15.75">
      <c r="A891" s="329">
        <v>780</v>
      </c>
      <c r="B891" s="232"/>
      <c r="C891" s="425" t="s">
        <v>1394</v>
      </c>
      <c r="D891" s="417"/>
      <c r="E891" s="503"/>
      <c r="F891" s="503"/>
      <c r="G891" s="503"/>
      <c r="H891" s="382"/>
      <c r="I891" s="308">
        <f t="shared" si="157"/>
      </c>
      <c r="J891" s="309"/>
      <c r="K891" s="426"/>
      <c r="L891" s="427"/>
      <c r="M891" s="427"/>
      <c r="N891" s="428"/>
      <c r="O891" s="309"/>
      <c r="P891" s="426"/>
      <c r="Q891" s="427"/>
      <c r="R891" s="427"/>
      <c r="S891" s="427"/>
      <c r="T891" s="427"/>
      <c r="U891" s="427"/>
      <c r="V891" s="428"/>
      <c r="W891" s="428"/>
    </row>
    <row r="892" spans="1:23" ht="16.5" thickBot="1">
      <c r="A892" s="329">
        <v>785</v>
      </c>
      <c r="B892" s="233"/>
      <c r="C892" s="429" t="s">
        <v>1395</v>
      </c>
      <c r="D892" s="430"/>
      <c r="E892" s="516"/>
      <c r="F892" s="516"/>
      <c r="G892" s="516"/>
      <c r="H892" s="384"/>
      <c r="I892" s="308">
        <f t="shared" si="157"/>
      </c>
      <c r="J892" s="309"/>
      <c r="K892" s="431"/>
      <c r="L892" s="432"/>
      <c r="M892" s="432"/>
      <c r="N892" s="433"/>
      <c r="O892" s="309"/>
      <c r="P892" s="431"/>
      <c r="Q892" s="432"/>
      <c r="R892" s="432"/>
      <c r="S892" s="432"/>
      <c r="T892" s="432"/>
      <c r="U892" s="432"/>
      <c r="V892" s="433"/>
      <c r="W892" s="433"/>
    </row>
    <row r="893" spans="1:23" ht="18.75" thickBot="1">
      <c r="A893" s="329">
        <v>790</v>
      </c>
      <c r="B893" s="234"/>
      <c r="C893" s="203" t="s">
        <v>708</v>
      </c>
      <c r="D893" s="235" t="s">
        <v>1396</v>
      </c>
      <c r="E893" s="346">
        <f>SUM(E781,E784,E790,E796,E797,E815,E819,E825,E828,E829,E830,E831,E832,E839,E846,E847,E848,E849,E856,E860,E861,E862,E863,E866,E867,E875,E878,E879,E884)+E889</f>
        <v>0</v>
      </c>
      <c r="F893" s="346">
        <f>SUM(F781,F784,F790,F796,F797,F815,F819,F825,F828,F829,F830,F831,F832,F839,F846,F847,F848,F849,F856,F860,F861,F862,F863,F866,F867,F875,F878,F879,F884)+F889</f>
        <v>406</v>
      </c>
      <c r="G893" s="346">
        <f>SUM(G781,G784,G790,G796,G797,G815,G819,G825,G828,G829,G830,G831,G832,G839,G846,G847,G848,G849,G856,G860,G861,G862,G863,G866,G867,G875,G878,G879,G884)+G889</f>
        <v>0</v>
      </c>
      <c r="H893" s="346">
        <f>SUM(H781,H784,H790,H796,H797,H815,H819,H825,H828,H829,H830,H831,H832,H839,H846,H847,H848,H849,H856,H860,H861,H862,H863,H866,H867,H875,H878,H879,H884)+H889</f>
        <v>406</v>
      </c>
      <c r="I893" s="308">
        <f t="shared" si="157"/>
        <v>1</v>
      </c>
      <c r="J893" s="578" t="str">
        <f>LEFT(C778,1)</f>
        <v>5</v>
      </c>
      <c r="K893" s="346">
        <f>SUM(K781,K784,K790,K796,K797,K815,K819,K825,K828,K829,K830,K831,K832,K839,K846,K847,K848,K849,K856,K860,K861,K862,K863,K866,K867,K875,K878,K879,K884)+K889</f>
        <v>0</v>
      </c>
      <c r="L893" s="346">
        <f>SUM(L781,L784,L790,L796,L797,L815,L819,L825,L828,L829,L830,L831,L832,L839,L846,L847,L848,L849,L856,L860,L861,L862,L863,L866,L867,L875,L878,L879,L884)+L889</f>
        <v>0</v>
      </c>
      <c r="M893" s="346">
        <f>SUM(M781,M784,M790,M796,M797,M815,M819,M825,M828,M829,M830,M831,M832,M839,M846,M847,M848,M849,M856,M860,M861,M862,M863,M866,M867,M875,M878,M879,M884)+M889</f>
        <v>406</v>
      </c>
      <c r="N893" s="346">
        <f>SUM(N781,N784,N790,N796,N797,N815,N819,N825,N828,N829,N830,N831,N832,N839,N846,N847,N848,N849,N856,N860,N861,N862,N863,N866,N867,N875,N878,N879,N884)+N889</f>
        <v>-406</v>
      </c>
      <c r="O893" s="282"/>
      <c r="P893" s="346">
        <f aca="true" t="shared" si="177" ref="P893:U893">SUM(P781,P784,P790,P796,P797,P815,P819,P825,P828,P829,P830,P831,P832,P839,P846,P847,P848,P849,P856,P860,P861,P862,P863,P866,P867,P875,P878,P879,P884)+P889</f>
        <v>0</v>
      </c>
      <c r="Q893" s="346">
        <f t="shared" si="177"/>
        <v>0</v>
      </c>
      <c r="R893" s="346">
        <f t="shared" si="177"/>
        <v>0</v>
      </c>
      <c r="S893" s="346">
        <f t="shared" si="177"/>
        <v>0</v>
      </c>
      <c r="T893" s="346">
        <f t="shared" si="177"/>
        <v>0</v>
      </c>
      <c r="U893" s="346">
        <f t="shared" si="177"/>
        <v>0</v>
      </c>
      <c r="V893" s="346">
        <f>SUM(V781,V784,V790,V796,V797,V815,V819,V825,V828,V829,V830,V831,V832,V839,V846,V847,V848,V849,V856,V860,V861,V862,V863,V866,V867,V875,V878,V879,V884)+V889</f>
        <v>0</v>
      </c>
      <c r="W893" s="389">
        <f>S893-T893-U893-V893</f>
        <v>0</v>
      </c>
    </row>
    <row r="894" spans="1:23" ht="15.75">
      <c r="A894" s="329">
        <v>795</v>
      </c>
      <c r="B894" s="193"/>
      <c r="C894" s="236"/>
      <c r="H894" s="279"/>
      <c r="I894" s="281">
        <f>I893</f>
        <v>1</v>
      </c>
      <c r="O894" s="523"/>
      <c r="W894" s="523"/>
    </row>
    <row r="895" spans="1:23" ht="15">
      <c r="A895" s="328">
        <v>805</v>
      </c>
      <c r="B895" s="436"/>
      <c r="C895" s="437"/>
      <c r="D895" s="438"/>
      <c r="E895" s="348"/>
      <c r="F895" s="348"/>
      <c r="G895" s="348"/>
      <c r="H895" s="354"/>
      <c r="I895" s="281">
        <f>I893</f>
        <v>1</v>
      </c>
      <c r="K895" s="348"/>
      <c r="L895" s="348"/>
      <c r="M895" s="354"/>
      <c r="N895" s="354"/>
      <c r="O895" s="523"/>
      <c r="P895" s="348"/>
      <c r="Q895" s="348"/>
      <c r="R895" s="354"/>
      <c r="S895" s="354"/>
      <c r="T895" s="348"/>
      <c r="U895" s="354"/>
      <c r="V895" s="354"/>
      <c r="W895" s="523"/>
    </row>
    <row r="896" spans="1:23" ht="15">
      <c r="A896" s="329">
        <v>810</v>
      </c>
      <c r="C896" s="287"/>
      <c r="D896" s="288"/>
      <c r="E896" s="348"/>
      <c r="F896" s="348"/>
      <c r="G896" s="348"/>
      <c r="H896" s="354"/>
      <c r="I896" s="281">
        <f>I893</f>
        <v>1</v>
      </c>
      <c r="K896" s="348"/>
      <c r="L896" s="348"/>
      <c r="M896" s="354"/>
      <c r="N896" s="354"/>
      <c r="O896" s="523"/>
      <c r="P896" s="348"/>
      <c r="Q896" s="348"/>
      <c r="R896" s="354"/>
      <c r="S896" s="354"/>
      <c r="T896" s="348"/>
      <c r="U896" s="354"/>
      <c r="V896" s="354"/>
      <c r="W896" s="523"/>
    </row>
    <row r="897" spans="1:23" ht="15">
      <c r="A897" s="329">
        <v>815</v>
      </c>
      <c r="B897" s="1154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897" s="1154"/>
      <c r="D897" s="1154"/>
      <c r="E897" s="348"/>
      <c r="F897" s="348"/>
      <c r="G897" s="348"/>
      <c r="H897" s="354"/>
      <c r="I897" s="281">
        <f>I893</f>
        <v>1</v>
      </c>
      <c r="K897" s="348"/>
      <c r="L897" s="348"/>
      <c r="M897" s="354"/>
      <c r="N897" s="354"/>
      <c r="O897" s="523"/>
      <c r="P897" s="348"/>
      <c r="Q897" s="348"/>
      <c r="R897" s="354"/>
      <c r="S897" s="354"/>
      <c r="T897" s="348"/>
      <c r="U897" s="354"/>
      <c r="V897" s="354"/>
      <c r="W897" s="523"/>
    </row>
    <row r="898" spans="1:23" ht="15">
      <c r="A898" s="335">
        <v>525</v>
      </c>
      <c r="C898" s="287"/>
      <c r="D898" s="288"/>
      <c r="E898" s="349" t="s">
        <v>1132</v>
      </c>
      <c r="F898" s="349" t="s">
        <v>986</v>
      </c>
      <c r="G898" s="348"/>
      <c r="H898" s="354"/>
      <c r="I898" s="281">
        <f>I893</f>
        <v>1</v>
      </c>
      <c r="K898" s="348"/>
      <c r="L898" s="348"/>
      <c r="M898" s="354"/>
      <c r="N898" s="354"/>
      <c r="O898" s="523"/>
      <c r="P898" s="348"/>
      <c r="Q898" s="348"/>
      <c r="R898" s="354"/>
      <c r="S898" s="354"/>
      <c r="T898" s="348"/>
      <c r="U898" s="354"/>
      <c r="V898" s="354"/>
      <c r="W898" s="523"/>
    </row>
    <row r="899" spans="1:23" ht="15.75">
      <c r="A899" s="328">
        <v>820</v>
      </c>
      <c r="B899" s="1157">
        <f>$B$9</f>
        <v>0</v>
      </c>
      <c r="C899" s="1157"/>
      <c r="D899" s="1157"/>
      <c r="E899" s="350">
        <f>$E$9</f>
        <v>41640</v>
      </c>
      <c r="F899" s="351">
        <f>$F$9</f>
        <v>41759</v>
      </c>
      <c r="G899" s="348"/>
      <c r="H899" s="354"/>
      <c r="I899" s="281">
        <f>I893</f>
        <v>1</v>
      </c>
      <c r="K899" s="348"/>
      <c r="L899" s="348"/>
      <c r="M899" s="354"/>
      <c r="N899" s="354"/>
      <c r="O899" s="523"/>
      <c r="P899" s="348"/>
      <c r="Q899" s="348"/>
      <c r="R899" s="354"/>
      <c r="S899" s="354"/>
      <c r="T899" s="348"/>
      <c r="U899" s="354"/>
      <c r="V899" s="354"/>
      <c r="W899" s="523"/>
    </row>
    <row r="900" spans="1:23" ht="15">
      <c r="A900" s="329">
        <v>821</v>
      </c>
      <c r="B900" s="291" t="str">
        <f>$B$10</f>
        <v>(наименование на разпоредителя с бюджет)</v>
      </c>
      <c r="E900" s="348"/>
      <c r="F900" s="352">
        <f>$F$10</f>
        <v>0</v>
      </c>
      <c r="G900" s="348"/>
      <c r="H900" s="354"/>
      <c r="I900" s="281">
        <f>I893</f>
        <v>1</v>
      </c>
      <c r="K900" s="348"/>
      <c r="L900" s="348"/>
      <c r="M900" s="354"/>
      <c r="N900" s="354"/>
      <c r="O900" s="523"/>
      <c r="P900" s="348"/>
      <c r="Q900" s="348"/>
      <c r="R900" s="354"/>
      <c r="S900" s="354"/>
      <c r="T900" s="348"/>
      <c r="U900" s="354"/>
      <c r="V900" s="354"/>
      <c r="W900" s="523"/>
    </row>
    <row r="901" spans="1:23" ht="15.75" thickBot="1">
      <c r="A901" s="329">
        <v>822</v>
      </c>
      <c r="B901" s="291"/>
      <c r="E901" s="353"/>
      <c r="F901" s="348"/>
      <c r="G901" s="348"/>
      <c r="H901" s="354"/>
      <c r="I901" s="281">
        <f>I893</f>
        <v>1</v>
      </c>
      <c r="K901" s="348"/>
      <c r="L901" s="348"/>
      <c r="M901" s="354"/>
      <c r="N901" s="354"/>
      <c r="O901" s="523"/>
      <c r="P901" s="348"/>
      <c r="Q901" s="348"/>
      <c r="R901" s="354"/>
      <c r="S901" s="354"/>
      <c r="T901" s="348"/>
      <c r="U901" s="354"/>
      <c r="V901" s="354"/>
      <c r="W901" s="523"/>
    </row>
    <row r="902" spans="1:23" ht="17.25" thickBot="1" thickTop="1">
      <c r="A902" s="329">
        <v>823</v>
      </c>
      <c r="B902" s="1157" t="str">
        <f>$B$12</f>
        <v>Министерство на околната среда и водите</v>
      </c>
      <c r="C902" s="1157"/>
      <c r="D902" s="1157"/>
      <c r="E902" s="348" t="s">
        <v>1134</v>
      </c>
      <c r="F902" s="355" t="str">
        <f>$F$12</f>
        <v>1900</v>
      </c>
      <c r="G902" s="348"/>
      <c r="H902" s="354"/>
      <c r="I902" s="281">
        <f>I893</f>
        <v>1</v>
      </c>
      <c r="K902" s="348"/>
      <c r="L902" s="348"/>
      <c r="M902" s="354"/>
      <c r="N902" s="354"/>
      <c r="O902" s="523"/>
      <c r="P902" s="348"/>
      <c r="Q902" s="348"/>
      <c r="R902" s="354"/>
      <c r="S902" s="354"/>
      <c r="T902" s="348"/>
      <c r="U902" s="354"/>
      <c r="V902" s="354"/>
      <c r="W902" s="523"/>
    </row>
    <row r="903" spans="1:23" ht="15.75" thickTop="1">
      <c r="A903" s="329">
        <v>825</v>
      </c>
      <c r="B903" s="291" t="str">
        <f>$B$13</f>
        <v>(наименование на първостепенния разпоредител с бюджет)</v>
      </c>
      <c r="E903" s="353" t="s">
        <v>1136</v>
      </c>
      <c r="F903" s="348"/>
      <c r="G903" s="348"/>
      <c r="H903" s="354"/>
      <c r="I903" s="281">
        <f>I893</f>
        <v>1</v>
      </c>
      <c r="K903" s="348"/>
      <c r="L903" s="348"/>
      <c r="M903" s="354"/>
      <c r="N903" s="354"/>
      <c r="O903" s="523"/>
      <c r="P903" s="348"/>
      <c r="Q903" s="348"/>
      <c r="R903" s="354"/>
      <c r="S903" s="354"/>
      <c r="T903" s="348"/>
      <c r="U903" s="354"/>
      <c r="V903" s="354"/>
      <c r="W903" s="523"/>
    </row>
    <row r="904" spans="1:23" ht="15">
      <c r="A904" s="329"/>
      <c r="B904" s="291"/>
      <c r="E904" s="347"/>
      <c r="F904" s="347"/>
      <c r="G904" s="347"/>
      <c r="H904" s="503"/>
      <c r="I904" s="281">
        <f>I893</f>
        <v>1</v>
      </c>
      <c r="K904" s="348"/>
      <c r="L904" s="348"/>
      <c r="M904" s="354"/>
      <c r="N904" s="354"/>
      <c r="O904" s="523"/>
      <c r="P904" s="348"/>
      <c r="Q904" s="348"/>
      <c r="R904" s="354"/>
      <c r="S904" s="354"/>
      <c r="T904" s="348"/>
      <c r="U904" s="354"/>
      <c r="V904" s="354"/>
      <c r="W904" s="523"/>
    </row>
    <row r="905" spans="1:23" ht="15.75" thickBot="1">
      <c r="A905" s="329"/>
      <c r="B905" s="436"/>
      <c r="C905" s="579"/>
      <c r="D905" s="580" t="s">
        <v>1475</v>
      </c>
      <c r="E905" s="348"/>
      <c r="F905" s="353" t="s">
        <v>1137</v>
      </c>
      <c r="G905" s="353"/>
      <c r="H905" s="503"/>
      <c r="I905" s="281">
        <f>I893</f>
        <v>1</v>
      </c>
      <c r="K905" s="348"/>
      <c r="L905" s="348"/>
      <c r="M905" s="354"/>
      <c r="N905" s="354"/>
      <c r="O905" s="523"/>
      <c r="P905" s="348"/>
      <c r="Q905" s="348"/>
      <c r="R905" s="354"/>
      <c r="S905" s="354"/>
      <c r="T905" s="348"/>
      <c r="U905" s="354"/>
      <c r="V905" s="354"/>
      <c r="W905" s="523"/>
    </row>
    <row r="906" spans="1:23" ht="15.75" thickBot="1">
      <c r="A906" s="329"/>
      <c r="B906" s="440" t="s">
        <v>1398</v>
      </c>
      <c r="C906" s="441" t="s">
        <v>1399</v>
      </c>
      <c r="D906" s="442" t="s">
        <v>1400</v>
      </c>
      <c r="E906" s="443" t="s">
        <v>1401</v>
      </c>
      <c r="F906" s="443" t="s">
        <v>1402</v>
      </c>
      <c r="G906" s="450"/>
      <c r="H906" s="451"/>
      <c r="I906" s="281">
        <f>I893</f>
        <v>1</v>
      </c>
      <c r="K906" s="523"/>
      <c r="L906" s="523"/>
      <c r="M906" s="523"/>
      <c r="N906" s="523"/>
      <c r="O906" s="523"/>
      <c r="P906" s="523"/>
      <c r="Q906" s="523"/>
      <c r="R906" s="523"/>
      <c r="S906" s="523"/>
      <c r="T906" s="523"/>
      <c r="U906" s="523"/>
      <c r="V906" s="523"/>
      <c r="W906" s="523"/>
    </row>
    <row r="907" spans="1:23" ht="16.5" thickBot="1">
      <c r="A907" s="329"/>
      <c r="B907" s="440"/>
      <c r="C907" s="441" t="s">
        <v>1403</v>
      </c>
      <c r="D907" s="442" t="s">
        <v>1404</v>
      </c>
      <c r="E907" s="581"/>
      <c r="F907" s="581"/>
      <c r="G907" s="450"/>
      <c r="H907" s="451"/>
      <c r="I907" s="880">
        <f>(IF($E907&lt;&gt;0,$I$2,IF($F907&lt;&gt;0,$I$2,"")))</f>
      </c>
      <c r="K907" s="523"/>
      <c r="L907" s="523"/>
      <c r="M907" s="523"/>
      <c r="N907" s="523"/>
      <c r="O907" s="523"/>
      <c r="P907" s="523"/>
      <c r="Q907" s="523"/>
      <c r="R907" s="523"/>
      <c r="S907" s="523"/>
      <c r="T907" s="523"/>
      <c r="U907" s="523"/>
      <c r="V907" s="523"/>
      <c r="W907" s="523"/>
    </row>
    <row r="908" spans="1:23" ht="16.5" thickBot="1">
      <c r="A908" s="329"/>
      <c r="B908" s="440"/>
      <c r="C908" s="441" t="s">
        <v>1405</v>
      </c>
      <c r="D908" s="442" t="s">
        <v>1406</v>
      </c>
      <c r="E908" s="581"/>
      <c r="F908" s="581"/>
      <c r="G908" s="450"/>
      <c r="H908" s="451"/>
      <c r="I908" s="880">
        <f aca="true" t="shared" si="178" ref="I908:I928">(IF($E908&lt;&gt;0,$I$2,IF($F908&lt;&gt;0,$I$2,"")))</f>
      </c>
      <c r="K908" s="523"/>
      <c r="L908" s="523"/>
      <c r="M908" s="523"/>
      <c r="N908" s="523"/>
      <c r="O908" s="523"/>
      <c r="P908" s="523"/>
      <c r="Q908" s="523"/>
      <c r="R908" s="523"/>
      <c r="S908" s="523"/>
      <c r="T908" s="523"/>
      <c r="U908" s="523"/>
      <c r="V908" s="523"/>
      <c r="W908" s="523"/>
    </row>
    <row r="909" spans="1:23" ht="16.5" thickBot="1">
      <c r="A909" s="329"/>
      <c r="B909" s="440"/>
      <c r="C909" s="441" t="s">
        <v>1407</v>
      </c>
      <c r="D909" s="442" t="s">
        <v>1408</v>
      </c>
      <c r="E909" s="581"/>
      <c r="F909" s="581"/>
      <c r="G909" s="450"/>
      <c r="H909" s="451"/>
      <c r="I909" s="880">
        <f t="shared" si="178"/>
      </c>
      <c r="K909" s="523"/>
      <c r="L909" s="523"/>
      <c r="M909" s="523"/>
      <c r="N909" s="523"/>
      <c r="O909" s="523"/>
      <c r="P909" s="523"/>
      <c r="Q909" s="523"/>
      <c r="R909" s="523"/>
      <c r="S909" s="523"/>
      <c r="T909" s="523"/>
      <c r="U909" s="523"/>
      <c r="V909" s="523"/>
      <c r="W909" s="523"/>
    </row>
    <row r="910" spans="1:23" ht="16.5" thickBot="1">
      <c r="A910" s="329"/>
      <c r="B910" s="440"/>
      <c r="C910" s="441" t="s">
        <v>1409</v>
      </c>
      <c r="D910" s="442" t="s">
        <v>1410</v>
      </c>
      <c r="E910" s="581"/>
      <c r="F910" s="581"/>
      <c r="G910" s="450"/>
      <c r="H910" s="451"/>
      <c r="I910" s="880">
        <f t="shared" si="178"/>
      </c>
      <c r="K910" s="523"/>
      <c r="L910" s="523"/>
      <c r="M910" s="523"/>
      <c r="N910" s="523"/>
      <c r="O910" s="523"/>
      <c r="P910" s="523"/>
      <c r="Q910" s="523"/>
      <c r="R910" s="523"/>
      <c r="S910" s="523"/>
      <c r="T910" s="523"/>
      <c r="U910" s="523"/>
      <c r="V910" s="523"/>
      <c r="W910" s="523"/>
    </row>
    <row r="911" spans="1:23" ht="16.5" thickBot="1">
      <c r="A911" s="329"/>
      <c r="B911" s="440"/>
      <c r="C911" s="441" t="s">
        <v>1411</v>
      </c>
      <c r="D911" s="442" t="s">
        <v>1406</v>
      </c>
      <c r="E911" s="581"/>
      <c r="F911" s="581"/>
      <c r="G911" s="450"/>
      <c r="H911" s="451"/>
      <c r="I911" s="880">
        <f t="shared" si="178"/>
      </c>
      <c r="K911" s="523"/>
      <c r="L911" s="523"/>
      <c r="M911" s="523"/>
      <c r="N911" s="523"/>
      <c r="O911" s="523"/>
      <c r="P911" s="523"/>
      <c r="Q911" s="523"/>
      <c r="R911" s="523"/>
      <c r="S911" s="523"/>
      <c r="T911" s="523"/>
      <c r="U911" s="523"/>
      <c r="V911" s="523"/>
      <c r="W911" s="523"/>
    </row>
    <row r="912" spans="1:23" ht="16.5" thickBot="1">
      <c r="A912" s="329"/>
      <c r="B912" s="440"/>
      <c r="C912" s="441" t="s">
        <v>1412</v>
      </c>
      <c r="D912" s="442" t="s">
        <v>1413</v>
      </c>
      <c r="E912" s="581"/>
      <c r="F912" s="581"/>
      <c r="G912" s="450"/>
      <c r="H912" s="451"/>
      <c r="I912" s="880">
        <f t="shared" si="178"/>
      </c>
      <c r="K912" s="523"/>
      <c r="L912" s="523"/>
      <c r="M912" s="523"/>
      <c r="N912" s="523"/>
      <c r="O912" s="523"/>
      <c r="P912" s="523"/>
      <c r="Q912" s="523"/>
      <c r="R912" s="523"/>
      <c r="S912" s="523"/>
      <c r="T912" s="523"/>
      <c r="U912" s="523"/>
      <c r="V912" s="523"/>
      <c r="W912" s="523"/>
    </row>
    <row r="913" spans="1:23" ht="16.5" thickBot="1">
      <c r="A913" s="329"/>
      <c r="B913" s="440"/>
      <c r="C913" s="441" t="s">
        <v>1414</v>
      </c>
      <c r="D913" s="442" t="s">
        <v>1415</v>
      </c>
      <c r="E913" s="581"/>
      <c r="F913" s="581"/>
      <c r="G913" s="450"/>
      <c r="H913" s="451"/>
      <c r="I913" s="880">
        <f t="shared" si="178"/>
      </c>
      <c r="K913" s="523"/>
      <c r="L913" s="523"/>
      <c r="M913" s="523"/>
      <c r="N913" s="523"/>
      <c r="O913" s="523"/>
      <c r="P913" s="523"/>
      <c r="Q913" s="523"/>
      <c r="R913" s="523"/>
      <c r="S913" s="523"/>
      <c r="T913" s="523"/>
      <c r="U913" s="523"/>
      <c r="V913" s="523"/>
      <c r="W913" s="523"/>
    </row>
    <row r="914" spans="1:23" ht="16.5" thickBot="1">
      <c r="A914" s="329"/>
      <c r="B914" s="440"/>
      <c r="C914" s="441" t="s">
        <v>1416</v>
      </c>
      <c r="D914" s="442" t="s">
        <v>1417</v>
      </c>
      <c r="E914" s="581"/>
      <c r="F914" s="581"/>
      <c r="G914" s="450"/>
      <c r="H914" s="451"/>
      <c r="I914" s="880">
        <f t="shared" si="178"/>
      </c>
      <c r="K914" s="523"/>
      <c r="L914" s="523"/>
      <c r="M914" s="523"/>
      <c r="N914" s="523"/>
      <c r="O914" s="523"/>
      <c r="P914" s="523"/>
      <c r="Q914" s="523"/>
      <c r="R914" s="523"/>
      <c r="S914" s="523"/>
      <c r="T914" s="523"/>
      <c r="U914" s="523"/>
      <c r="V914" s="523"/>
      <c r="W914" s="523"/>
    </row>
    <row r="915" spans="1:23" ht="16.5" thickBot="1">
      <c r="A915" s="329"/>
      <c r="B915" s="440"/>
      <c r="C915" s="441" t="s">
        <v>1418</v>
      </c>
      <c r="D915" s="442" t="s">
        <v>1419</v>
      </c>
      <c r="E915" s="581"/>
      <c r="F915" s="581"/>
      <c r="G915" s="450"/>
      <c r="H915" s="451"/>
      <c r="I915" s="880">
        <f t="shared" si="178"/>
      </c>
      <c r="K915" s="523"/>
      <c r="L915" s="523"/>
      <c r="M915" s="523"/>
      <c r="N915" s="523"/>
      <c r="O915" s="523"/>
      <c r="P915" s="523"/>
      <c r="Q915" s="523"/>
      <c r="R915" s="523"/>
      <c r="S915" s="523"/>
      <c r="T915" s="523"/>
      <c r="U915" s="523"/>
      <c r="V915" s="523"/>
      <c r="W915" s="523"/>
    </row>
    <row r="916" spans="1:23" ht="16.5" thickBot="1">
      <c r="A916" s="329"/>
      <c r="B916" s="440"/>
      <c r="C916" s="441" t="s">
        <v>1420</v>
      </c>
      <c r="D916" s="442" t="s">
        <v>1421</v>
      </c>
      <c r="E916" s="581"/>
      <c r="F916" s="582"/>
      <c r="G916" s="450"/>
      <c r="H916" s="451"/>
      <c r="I916" s="880">
        <f t="shared" si="178"/>
      </c>
      <c r="K916" s="523"/>
      <c r="L916" s="523"/>
      <c r="M916" s="523"/>
      <c r="N916" s="523"/>
      <c r="O916" s="523"/>
      <c r="P916" s="523"/>
      <c r="Q916" s="523"/>
      <c r="R916" s="523"/>
      <c r="S916" s="523"/>
      <c r="T916" s="523"/>
      <c r="U916" s="523"/>
      <c r="V916" s="523"/>
      <c r="W916" s="523"/>
    </row>
    <row r="917" spans="1:23" ht="16.5" thickBot="1">
      <c r="A917" s="329"/>
      <c r="B917" s="440"/>
      <c r="C917" s="441" t="s">
        <v>1422</v>
      </c>
      <c r="D917" s="442" t="s">
        <v>1423</v>
      </c>
      <c r="E917" s="581"/>
      <c r="F917" s="582"/>
      <c r="G917" s="450"/>
      <c r="H917" s="451"/>
      <c r="I917" s="880">
        <f t="shared" si="178"/>
      </c>
      <c r="K917" s="523"/>
      <c r="L917" s="523"/>
      <c r="M917" s="523"/>
      <c r="N917" s="523"/>
      <c r="O917" s="523"/>
      <c r="P917" s="523"/>
      <c r="Q917" s="523"/>
      <c r="R917" s="523"/>
      <c r="S917" s="523"/>
      <c r="T917" s="523"/>
      <c r="U917" s="523"/>
      <c r="V917" s="523"/>
      <c r="W917" s="523"/>
    </row>
    <row r="918" spans="1:23" ht="16.5" thickBot="1">
      <c r="A918" s="331"/>
      <c r="B918" s="440"/>
      <c r="C918" s="441" t="s">
        <v>1424</v>
      </c>
      <c r="D918" s="442" t="s">
        <v>1425</v>
      </c>
      <c r="E918" s="581"/>
      <c r="F918" s="582"/>
      <c r="G918" s="450"/>
      <c r="H918" s="451"/>
      <c r="I918" s="880">
        <f t="shared" si="178"/>
      </c>
      <c r="K918" s="523"/>
      <c r="L918" s="523"/>
      <c r="M918" s="523"/>
      <c r="N918" s="523"/>
      <c r="O918" s="523"/>
      <c r="P918" s="523"/>
      <c r="Q918" s="523"/>
      <c r="R918" s="523"/>
      <c r="S918" s="523"/>
      <c r="T918" s="523"/>
      <c r="U918" s="523"/>
      <c r="V918" s="523"/>
      <c r="W918" s="523"/>
    </row>
    <row r="919" spans="1:23" ht="16.5" thickBot="1">
      <c r="A919" s="331">
        <v>905</v>
      </c>
      <c r="B919" s="440"/>
      <c r="C919" s="441" t="s">
        <v>1426</v>
      </c>
      <c r="D919" s="442" t="s">
        <v>384</v>
      </c>
      <c r="E919" s="581"/>
      <c r="F919" s="582"/>
      <c r="G919" s="450"/>
      <c r="H919" s="451"/>
      <c r="I919" s="880">
        <f t="shared" si="178"/>
      </c>
      <c r="K919" s="523"/>
      <c r="L919" s="523"/>
      <c r="M919" s="523"/>
      <c r="N919" s="523"/>
      <c r="O919" s="523"/>
      <c r="P919" s="523"/>
      <c r="Q919" s="523"/>
      <c r="R919" s="523"/>
      <c r="S919" s="523"/>
      <c r="T919" s="523"/>
      <c r="U919" s="523"/>
      <c r="V919" s="523"/>
      <c r="W919" s="523"/>
    </row>
    <row r="920" spans="1:23" ht="30.75" thickBot="1">
      <c r="A920" s="331">
        <v>906</v>
      </c>
      <c r="B920" s="440"/>
      <c r="C920" s="441" t="s">
        <v>385</v>
      </c>
      <c r="D920" s="442" t="s">
        <v>11</v>
      </c>
      <c r="E920" s="581"/>
      <c r="F920" s="582"/>
      <c r="G920" s="450"/>
      <c r="H920" s="451"/>
      <c r="I920" s="880">
        <f t="shared" si="178"/>
      </c>
      <c r="K920" s="523"/>
      <c r="L920" s="523"/>
      <c r="M920" s="523"/>
      <c r="N920" s="523"/>
      <c r="O920" s="523"/>
      <c r="P920" s="523"/>
      <c r="Q920" s="523"/>
      <c r="R920" s="523"/>
      <c r="S920" s="523"/>
      <c r="T920" s="523"/>
      <c r="U920" s="523"/>
      <c r="V920" s="523"/>
      <c r="W920" s="523"/>
    </row>
    <row r="921" spans="1:23" ht="16.5" thickBot="1">
      <c r="A921" s="331">
        <v>907</v>
      </c>
      <c r="B921" s="440"/>
      <c r="C921" s="441" t="s">
        <v>386</v>
      </c>
      <c r="D921" s="442" t="s">
        <v>9</v>
      </c>
      <c r="E921" s="581"/>
      <c r="F921" s="582"/>
      <c r="G921" s="450"/>
      <c r="H921" s="451"/>
      <c r="I921" s="880">
        <f t="shared" si="178"/>
      </c>
      <c r="K921" s="523"/>
      <c r="L921" s="523"/>
      <c r="M921" s="523"/>
      <c r="N921" s="523"/>
      <c r="O921" s="523"/>
      <c r="P921" s="523"/>
      <c r="Q921" s="523"/>
      <c r="R921" s="523"/>
      <c r="S921" s="523"/>
      <c r="T921" s="523"/>
      <c r="U921" s="523"/>
      <c r="V921" s="523"/>
      <c r="W921" s="523"/>
    </row>
    <row r="922" spans="1:23" ht="30.75" thickBot="1">
      <c r="A922" s="331">
        <v>910</v>
      </c>
      <c r="B922" s="440"/>
      <c r="C922" s="441" t="s">
        <v>387</v>
      </c>
      <c r="D922" s="442" t="s">
        <v>10</v>
      </c>
      <c r="E922" s="581"/>
      <c r="F922" s="582"/>
      <c r="G922" s="450"/>
      <c r="H922" s="451"/>
      <c r="I922" s="880">
        <f t="shared" si="178"/>
      </c>
      <c r="K922" s="523"/>
      <c r="L922" s="523"/>
      <c r="M922" s="523"/>
      <c r="N922" s="523"/>
      <c r="O922" s="523"/>
      <c r="P922" s="523"/>
      <c r="Q922" s="523"/>
      <c r="R922" s="523"/>
      <c r="S922" s="523"/>
      <c r="T922" s="523"/>
      <c r="U922" s="523"/>
      <c r="V922" s="523"/>
      <c r="W922" s="523"/>
    </row>
    <row r="923" spans="1:23" ht="30.75" thickBot="1">
      <c r="A923" s="331">
        <v>911</v>
      </c>
      <c r="B923" s="440"/>
      <c r="C923" s="441" t="s">
        <v>388</v>
      </c>
      <c r="D923" s="442" t="s">
        <v>389</v>
      </c>
      <c r="E923" s="581"/>
      <c r="F923" s="582"/>
      <c r="G923" s="450"/>
      <c r="H923" s="451"/>
      <c r="I923" s="880">
        <f t="shared" si="178"/>
      </c>
      <c r="K923" s="523"/>
      <c r="L923" s="523"/>
      <c r="M923" s="523"/>
      <c r="N923" s="523"/>
      <c r="O923" s="523"/>
      <c r="P923" s="523"/>
      <c r="Q923" s="523"/>
      <c r="R923" s="523"/>
      <c r="S923" s="523"/>
      <c r="T923" s="523"/>
      <c r="U923" s="523"/>
      <c r="V923" s="523"/>
      <c r="W923" s="523"/>
    </row>
    <row r="924" spans="1:23" ht="16.5" thickBot="1">
      <c r="A924" s="331">
        <v>912</v>
      </c>
      <c r="B924" s="440"/>
      <c r="C924" s="441" t="s">
        <v>390</v>
      </c>
      <c r="D924" s="442" t="s">
        <v>391</v>
      </c>
      <c r="E924" s="581"/>
      <c r="F924" s="582"/>
      <c r="G924" s="450"/>
      <c r="H924" s="451"/>
      <c r="I924" s="880">
        <f t="shared" si="178"/>
      </c>
      <c r="K924" s="523"/>
      <c r="L924" s="523"/>
      <c r="M924" s="523"/>
      <c r="N924" s="523"/>
      <c r="O924" s="523"/>
      <c r="P924" s="523"/>
      <c r="Q924" s="523"/>
      <c r="R924" s="523"/>
      <c r="S924" s="523"/>
      <c r="T924" s="523"/>
      <c r="U924" s="523"/>
      <c r="V924" s="523"/>
      <c r="W924" s="523"/>
    </row>
    <row r="925" spans="1:23" ht="16.5" thickBot="1">
      <c r="A925" s="331">
        <v>920</v>
      </c>
      <c r="B925" s="440"/>
      <c r="C925" s="441" t="s">
        <v>392</v>
      </c>
      <c r="D925" s="442" t="s">
        <v>393</v>
      </c>
      <c r="E925" s="581"/>
      <c r="F925" s="582"/>
      <c r="G925" s="450"/>
      <c r="H925" s="451"/>
      <c r="I925" s="880">
        <f t="shared" si="178"/>
      </c>
      <c r="K925" s="523"/>
      <c r="L925" s="523"/>
      <c r="M925" s="523"/>
      <c r="N925" s="523"/>
      <c r="O925" s="523"/>
      <c r="P925" s="523"/>
      <c r="Q925" s="523"/>
      <c r="R925" s="523"/>
      <c r="S925" s="523"/>
      <c r="T925" s="523"/>
      <c r="U925" s="523"/>
      <c r="V925" s="523"/>
      <c r="W925" s="523"/>
    </row>
    <row r="926" spans="1:23" ht="16.5" thickBot="1">
      <c r="A926" s="331">
        <v>921</v>
      </c>
      <c r="B926" s="445"/>
      <c r="C926" s="441" t="s">
        <v>394</v>
      </c>
      <c r="D926" s="446" t="s">
        <v>395</v>
      </c>
      <c r="E926" s="581"/>
      <c r="F926" s="582"/>
      <c r="G926" s="450"/>
      <c r="H926" s="451"/>
      <c r="I926" s="880">
        <f t="shared" si="178"/>
      </c>
      <c r="K926" s="523"/>
      <c r="L926" s="523"/>
      <c r="M926" s="523"/>
      <c r="N926" s="523"/>
      <c r="O926" s="523"/>
      <c r="P926" s="523"/>
      <c r="Q926" s="523"/>
      <c r="R926" s="523"/>
      <c r="S926" s="523"/>
      <c r="T926" s="523"/>
      <c r="U926" s="523"/>
      <c r="V926" s="523"/>
      <c r="W926" s="523"/>
    </row>
    <row r="927" spans="1:23" ht="16.5" thickBot="1">
      <c r="A927" s="331">
        <v>922</v>
      </c>
      <c r="B927" s="445"/>
      <c r="C927" s="441" t="s">
        <v>396</v>
      </c>
      <c r="D927" s="446" t="s">
        <v>397</v>
      </c>
      <c r="E927" s="581"/>
      <c r="F927" s="582"/>
      <c r="G927" s="450"/>
      <c r="H927" s="451"/>
      <c r="I927" s="880">
        <f t="shared" si="178"/>
      </c>
      <c r="K927" s="523"/>
      <c r="L927" s="523"/>
      <c r="M927" s="523"/>
      <c r="N927" s="523"/>
      <c r="O927" s="523"/>
      <c r="P927" s="523"/>
      <c r="Q927" s="523"/>
      <c r="R927" s="523"/>
      <c r="S927" s="523"/>
      <c r="T927" s="523"/>
      <c r="U927" s="523"/>
      <c r="V927" s="523"/>
      <c r="W927" s="523"/>
    </row>
    <row r="928" spans="1:23" ht="16.5" thickBot="1">
      <c r="A928" s="331">
        <v>930</v>
      </c>
      <c r="B928" s="445"/>
      <c r="C928" s="441" t="s">
        <v>398</v>
      </c>
      <c r="D928" s="446" t="s">
        <v>399</v>
      </c>
      <c r="E928" s="581"/>
      <c r="F928" s="582"/>
      <c r="G928" s="450"/>
      <c r="H928" s="451"/>
      <c r="I928" s="880">
        <f t="shared" si="178"/>
      </c>
      <c r="K928" s="523"/>
      <c r="L928" s="523"/>
      <c r="M928" s="523"/>
      <c r="N928" s="523"/>
      <c r="O928" s="523"/>
      <c r="P928" s="523"/>
      <c r="Q928" s="523"/>
      <c r="R928" s="523"/>
      <c r="S928" s="523"/>
      <c r="T928" s="523"/>
      <c r="U928" s="523"/>
      <c r="V928" s="523"/>
      <c r="W928" s="523"/>
    </row>
    <row r="929" spans="1:23" ht="15">
      <c r="A929" s="331">
        <v>931</v>
      </c>
      <c r="B929" s="447" t="s">
        <v>969</v>
      </c>
      <c r="C929" s="448"/>
      <c r="D929" s="449"/>
      <c r="E929" s="450"/>
      <c r="F929" s="450"/>
      <c r="G929" s="450"/>
      <c r="H929" s="451"/>
      <c r="I929" s="281">
        <f>I893</f>
        <v>1</v>
      </c>
      <c r="K929" s="523"/>
      <c r="L929" s="523"/>
      <c r="M929" s="523"/>
      <c r="N929" s="523"/>
      <c r="O929" s="523"/>
      <c r="P929" s="523"/>
      <c r="Q929" s="523"/>
      <c r="R929" s="523"/>
      <c r="S929" s="523"/>
      <c r="T929" s="523"/>
      <c r="U929" s="523"/>
      <c r="V929" s="523"/>
      <c r="W929" s="523"/>
    </row>
    <row r="930" spans="1:23" ht="15">
      <c r="A930" s="331">
        <v>932</v>
      </c>
      <c r="B930" s="1158" t="s">
        <v>400</v>
      </c>
      <c r="C930" s="1158"/>
      <c r="D930" s="1158"/>
      <c r="E930" s="450"/>
      <c r="F930" s="450"/>
      <c r="G930" s="450"/>
      <c r="H930" s="451"/>
      <c r="I930" s="281">
        <f>I893</f>
        <v>1</v>
      </c>
      <c r="K930" s="450"/>
      <c r="L930" s="450"/>
      <c r="M930" s="451"/>
      <c r="N930" s="451"/>
      <c r="O930" s="523"/>
      <c r="P930" s="450"/>
      <c r="Q930" s="450"/>
      <c r="R930" s="451"/>
      <c r="S930" s="451"/>
      <c r="T930" s="450"/>
      <c r="U930" s="451"/>
      <c r="V930" s="451"/>
      <c r="W930" s="523"/>
    </row>
    <row r="931" spans="1:23" ht="15">
      <c r="A931" s="330">
        <v>935</v>
      </c>
      <c r="B931" s="512"/>
      <c r="C931" s="512"/>
      <c r="D931" s="513"/>
      <c r="E931" s="512"/>
      <c r="F931" s="512"/>
      <c r="G931" s="512"/>
      <c r="H931" s="514"/>
      <c r="I931" s="281">
        <f>I893</f>
        <v>1</v>
      </c>
      <c r="K931" s="512"/>
      <c r="L931" s="512"/>
      <c r="M931" s="514"/>
      <c r="N931" s="514"/>
      <c r="O931" s="514"/>
      <c r="P931" s="512"/>
      <c r="Q931" s="512"/>
      <c r="R931" s="514"/>
      <c r="S931" s="514"/>
      <c r="T931" s="512"/>
      <c r="U931" s="514"/>
      <c r="V931" s="514"/>
      <c r="W931" s="514"/>
    </row>
    <row r="932" spans="1:23" ht="15">
      <c r="A932" s="330">
        <v>940</v>
      </c>
      <c r="E932" s="348"/>
      <c r="F932" s="348"/>
      <c r="G932" s="348"/>
      <c r="H932" s="354"/>
      <c r="I932" s="281">
        <f>(IF($E1062&lt;&gt;0,$I$2,IF($H1062&lt;&gt;0,$I$2,"")))</f>
      </c>
      <c r="K932" s="348"/>
      <c r="L932" s="348"/>
      <c r="M932" s="354"/>
      <c r="N932" s="354"/>
      <c r="O932" s="354"/>
      <c r="P932" s="348"/>
      <c r="Q932" s="348"/>
      <c r="R932" s="354"/>
      <c r="S932" s="354"/>
      <c r="T932" s="348"/>
      <c r="U932" s="354"/>
      <c r="V932" s="354"/>
      <c r="W932" s="523"/>
    </row>
    <row r="933" spans="3:23" ht="15">
      <c r="C933" s="287"/>
      <c r="D933" s="288"/>
      <c r="E933" s="348"/>
      <c r="F933" s="348"/>
      <c r="G933" s="348"/>
      <c r="H933" s="354"/>
      <c r="I933" s="281">
        <f>(IF($E1062&lt;&gt;0,$I$2,IF($H1062&lt;&gt;0,$I$2,"")))</f>
      </c>
      <c r="K933" s="348"/>
      <c r="L933" s="348"/>
      <c r="M933" s="354"/>
      <c r="N933" s="354"/>
      <c r="O933" s="354"/>
      <c r="P933" s="348"/>
      <c r="Q933" s="348"/>
      <c r="R933" s="354"/>
      <c r="S933" s="354"/>
      <c r="T933" s="348"/>
      <c r="U933" s="354"/>
      <c r="V933" s="354"/>
      <c r="W933" s="523"/>
    </row>
    <row r="934" spans="2:23" ht="36" customHeight="1">
      <c r="B934" s="1154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934" s="1179"/>
      <c r="D934" s="1179"/>
      <c r="E934" s="348"/>
      <c r="F934" s="348"/>
      <c r="G934" s="348"/>
      <c r="H934" s="354"/>
      <c r="I934" s="281">
        <f>(IF($E1062&lt;&gt;0,$I$2,IF($H1062&lt;&gt;0,$I$2,"")))</f>
      </c>
      <c r="K934" s="348"/>
      <c r="L934" s="348"/>
      <c r="M934" s="354"/>
      <c r="N934" s="354"/>
      <c r="O934" s="354"/>
      <c r="P934" s="348"/>
      <c r="Q934" s="348"/>
      <c r="R934" s="354"/>
      <c r="S934" s="354"/>
      <c r="T934" s="348"/>
      <c r="U934" s="354"/>
      <c r="V934" s="354"/>
      <c r="W934" s="523"/>
    </row>
    <row r="935" spans="3:23" ht="15">
      <c r="C935" s="287"/>
      <c r="D935" s="288"/>
      <c r="E935" s="349" t="s">
        <v>1132</v>
      </c>
      <c r="F935" s="349" t="s">
        <v>986</v>
      </c>
      <c r="G935" s="348"/>
      <c r="H935" s="354"/>
      <c r="I935" s="281">
        <f>(IF($E1062&lt;&gt;0,$I$2,IF($H1062&lt;&gt;0,$I$2,"")))</f>
      </c>
      <c r="K935" s="348"/>
      <c r="L935" s="348"/>
      <c r="M935" s="354"/>
      <c r="N935" s="354"/>
      <c r="O935" s="354"/>
      <c r="P935" s="348"/>
      <c r="Q935" s="348"/>
      <c r="R935" s="354"/>
      <c r="S935" s="354"/>
      <c r="T935" s="348"/>
      <c r="U935" s="354"/>
      <c r="V935" s="354"/>
      <c r="W935" s="523"/>
    </row>
    <row r="936" spans="2:23" ht="15.75">
      <c r="B936" s="1157">
        <f>$B$9</f>
        <v>0</v>
      </c>
      <c r="C936" s="1179"/>
      <c r="D936" s="1179"/>
      <c r="E936" s="350">
        <f>$E$9</f>
        <v>41640</v>
      </c>
      <c r="F936" s="351">
        <f>$F$9</f>
        <v>41759</v>
      </c>
      <c r="G936" s="348"/>
      <c r="H936" s="354"/>
      <c r="I936" s="281">
        <f>(IF($E1062&lt;&gt;0,$I$2,IF($H1062&lt;&gt;0,$I$2,"")))</f>
      </c>
      <c r="K936" s="348"/>
      <c r="L936" s="348"/>
      <c r="M936" s="354"/>
      <c r="N936" s="354"/>
      <c r="O936" s="354"/>
      <c r="P936" s="348"/>
      <c r="Q936" s="348"/>
      <c r="R936" s="354"/>
      <c r="S936" s="354"/>
      <c r="T936" s="348"/>
      <c r="U936" s="354"/>
      <c r="V936" s="354"/>
      <c r="W936" s="523"/>
    </row>
    <row r="937" spans="2:23" ht="15">
      <c r="B937" s="291" t="str">
        <f>$B$10</f>
        <v>(наименование на разпоредителя с бюджет)</v>
      </c>
      <c r="E937" s="348"/>
      <c r="F937" s="352">
        <f>$F$10</f>
        <v>0</v>
      </c>
      <c r="G937" s="348"/>
      <c r="H937" s="354"/>
      <c r="I937" s="281">
        <f>(IF($E1062&lt;&gt;0,$I$2,IF($H1062&lt;&gt;0,$I$2,"")))</f>
      </c>
      <c r="K937" s="348"/>
      <c r="L937" s="348"/>
      <c r="M937" s="354"/>
      <c r="N937" s="354"/>
      <c r="O937" s="354"/>
      <c r="P937" s="348"/>
      <c r="Q937" s="348"/>
      <c r="R937" s="354"/>
      <c r="S937" s="354"/>
      <c r="T937" s="348"/>
      <c r="U937" s="354"/>
      <c r="V937" s="354"/>
      <c r="W937" s="523"/>
    </row>
    <row r="938" spans="2:23" ht="15.75" thickBot="1">
      <c r="B938" s="291"/>
      <c r="E938" s="353"/>
      <c r="F938" s="348"/>
      <c r="G938" s="348"/>
      <c r="H938" s="354"/>
      <c r="I938" s="281">
        <f>(IF($E1062&lt;&gt;0,$I$2,IF($H1062&lt;&gt;0,$I$2,"")))</f>
      </c>
      <c r="K938" s="348"/>
      <c r="L938" s="348"/>
      <c r="M938" s="354"/>
      <c r="N938" s="354"/>
      <c r="O938" s="354"/>
      <c r="P938" s="348"/>
      <c r="Q938" s="348"/>
      <c r="R938" s="354"/>
      <c r="S938" s="354"/>
      <c r="T938" s="348"/>
      <c r="U938" s="354"/>
      <c r="V938" s="354"/>
      <c r="W938" s="523"/>
    </row>
    <row r="939" spans="2:23" ht="17.25" thickBot="1" thickTop="1">
      <c r="B939" s="1157" t="str">
        <f>$B$12</f>
        <v>Министерство на околната среда и водите</v>
      </c>
      <c r="C939" s="1179"/>
      <c r="D939" s="1179"/>
      <c r="E939" s="348" t="s">
        <v>1134</v>
      </c>
      <c r="F939" s="355" t="str">
        <f>$F$12</f>
        <v>1900</v>
      </c>
      <c r="G939" s="348"/>
      <c r="H939" s="354"/>
      <c r="I939" s="281">
        <f>(IF($E1062&lt;&gt;0,$I$2,IF($H1062&lt;&gt;0,$I$2,"")))</f>
      </c>
      <c r="K939" s="348"/>
      <c r="L939" s="348"/>
      <c r="M939" s="354"/>
      <c r="N939" s="354"/>
      <c r="O939" s="354"/>
      <c r="P939" s="348"/>
      <c r="Q939" s="348"/>
      <c r="R939" s="354"/>
      <c r="S939" s="354"/>
      <c r="T939" s="348"/>
      <c r="U939" s="354"/>
      <c r="V939" s="354"/>
      <c r="W939" s="523"/>
    </row>
    <row r="940" spans="2:23" ht="16.5" thickBot="1" thickTop="1">
      <c r="B940" s="291" t="str">
        <f>$B$13</f>
        <v>(наименование на първостепенния разпоредител с бюджет)</v>
      </c>
      <c r="E940" s="353" t="s">
        <v>1136</v>
      </c>
      <c r="F940" s="348"/>
      <c r="G940" s="348"/>
      <c r="H940" s="354"/>
      <c r="I940" s="281">
        <f>(IF($E1062&lt;&gt;0,$I$2,IF($H1062&lt;&gt;0,$I$2,"")))</f>
      </c>
      <c r="K940" s="348"/>
      <c r="L940" s="348"/>
      <c r="M940" s="354"/>
      <c r="N940" s="354"/>
      <c r="O940" s="354"/>
      <c r="P940" s="348"/>
      <c r="Q940" s="348"/>
      <c r="R940" s="354"/>
      <c r="S940" s="354"/>
      <c r="T940" s="348"/>
      <c r="U940" s="354"/>
      <c r="V940" s="354"/>
      <c r="W940" s="523"/>
    </row>
    <row r="941" spans="2:23" ht="19.5" thickBot="1" thickTop="1">
      <c r="B941" s="291"/>
      <c r="D941" s="584" t="str">
        <f>$D$17</f>
        <v>Код на сметка :</v>
      </c>
      <c r="E941" s="355" t="str">
        <f>$E$17</f>
        <v>98</v>
      </c>
      <c r="F941" s="347"/>
      <c r="G941" s="347"/>
      <c r="H941" s="503"/>
      <c r="I941" s="281">
        <f>(IF($E1062&lt;&gt;0,$I$2,IF($H1062&lt;&gt;0,$I$2,"")))</f>
      </c>
      <c r="K941" s="348"/>
      <c r="L941" s="348"/>
      <c r="M941" s="354"/>
      <c r="N941" s="354"/>
      <c r="O941" s="354"/>
      <c r="P941" s="348"/>
      <c r="Q941" s="348"/>
      <c r="R941" s="354"/>
      <c r="S941" s="354"/>
      <c r="T941" s="348"/>
      <c r="U941" s="354"/>
      <c r="V941" s="354"/>
      <c r="W941" s="523"/>
    </row>
    <row r="942" spans="3:23" ht="17.25" thickBot="1" thickTop="1">
      <c r="C942" s="287"/>
      <c r="D942" s="288"/>
      <c r="E942" s="348"/>
      <c r="F942" s="353"/>
      <c r="G942" s="353"/>
      <c r="H942" s="357" t="s">
        <v>1137</v>
      </c>
      <c r="I942" s="281">
        <f>(IF($E1062&lt;&gt;0,$I$2,IF($H1062&lt;&gt;0,$I$2,"")))</f>
      </c>
      <c r="K942" s="356" t="s">
        <v>422</v>
      </c>
      <c r="L942" s="348"/>
      <c r="M942" s="354"/>
      <c r="N942" s="357" t="s">
        <v>1137</v>
      </c>
      <c r="O942" s="354"/>
      <c r="P942" s="356" t="s">
        <v>423</v>
      </c>
      <c r="Q942" s="348"/>
      <c r="R942" s="354"/>
      <c r="S942" s="357" t="s">
        <v>1137</v>
      </c>
      <c r="T942" s="348"/>
      <c r="U942" s="354"/>
      <c r="V942" s="357" t="s">
        <v>1137</v>
      </c>
      <c r="W942" s="523"/>
    </row>
    <row r="943" spans="2:23" ht="18.75" thickBot="1">
      <c r="B943" s="1047"/>
      <c r="C943" s="517"/>
      <c r="D943" s="1038" t="s">
        <v>1467</v>
      </c>
      <c r="E943" s="299" t="s">
        <v>1139</v>
      </c>
      <c r="F943" s="1180" t="s">
        <v>1140</v>
      </c>
      <c r="G943" s="1181"/>
      <c r="H943" s="1182"/>
      <c r="I943" s="281">
        <f>(IF($E1062&lt;&gt;0,$I$2,IF($H1062&lt;&gt;0,$I$2,"")))</f>
      </c>
      <c r="K943" s="1212" t="s">
        <v>1898</v>
      </c>
      <c r="L943" s="1212" t="s">
        <v>1899</v>
      </c>
      <c r="M943" s="1172" t="s">
        <v>1900</v>
      </c>
      <c r="N943" s="1172" t="s">
        <v>424</v>
      </c>
      <c r="O943" s="282"/>
      <c r="P943" s="1172" t="s">
        <v>1901</v>
      </c>
      <c r="Q943" s="1172" t="s">
        <v>1902</v>
      </c>
      <c r="R943" s="1172" t="s">
        <v>1934</v>
      </c>
      <c r="S943" s="1172" t="s">
        <v>425</v>
      </c>
      <c r="T943" s="535" t="s">
        <v>426</v>
      </c>
      <c r="U943" s="536"/>
      <c r="V943" s="537"/>
      <c r="W943" s="365"/>
    </row>
    <row r="944" spans="2:23" ht="55.5" customHeight="1" thickBot="1">
      <c r="B944" s="242" t="s">
        <v>1045</v>
      </c>
      <c r="C944" s="243" t="s">
        <v>1141</v>
      </c>
      <c r="D944" s="1048" t="s">
        <v>1468</v>
      </c>
      <c r="E944" s="303">
        <v>2014</v>
      </c>
      <c r="F944" s="518" t="s">
        <v>1461</v>
      </c>
      <c r="G944" s="518" t="s">
        <v>1460</v>
      </c>
      <c r="H944" s="517" t="s">
        <v>1459</v>
      </c>
      <c r="I944" s="281">
        <f>(IF($E1062&lt;&gt;0,$I$2,IF($H1062&lt;&gt;0,$I$2,"")))</f>
      </c>
      <c r="K944" s="1223"/>
      <c r="L944" s="1224"/>
      <c r="M944" s="1223"/>
      <c r="N944" s="1224"/>
      <c r="O944" s="282"/>
      <c r="P944" s="1173"/>
      <c r="Q944" s="1173"/>
      <c r="R944" s="1173"/>
      <c r="S944" s="1173"/>
      <c r="T944" s="538">
        <v>2014</v>
      </c>
      <c r="U944" s="538">
        <v>2015</v>
      </c>
      <c r="V944" s="538" t="s">
        <v>867</v>
      </c>
      <c r="W944" s="541" t="s">
        <v>427</v>
      </c>
    </row>
    <row r="945" spans="2:23" ht="69" customHeight="1" thickBot="1">
      <c r="B945" s="1039"/>
      <c r="C945" s="517"/>
      <c r="D945" s="370" t="s">
        <v>711</v>
      </c>
      <c r="E945" s="371" t="s">
        <v>428</v>
      </c>
      <c r="F945" s="371" t="s">
        <v>429</v>
      </c>
      <c r="G945" s="371" t="s">
        <v>1476</v>
      </c>
      <c r="H945" s="873" t="s">
        <v>1477</v>
      </c>
      <c r="I945" s="281">
        <f>(IF($E1062&lt;&gt;0,$I$2,IF($H1062&lt;&gt;0,$I$2,"")))</f>
      </c>
      <c r="K945" s="372" t="s">
        <v>430</v>
      </c>
      <c r="L945" s="372" t="s">
        <v>431</v>
      </c>
      <c r="M945" s="373" t="s">
        <v>432</v>
      </c>
      <c r="N945" s="373" t="s">
        <v>433</v>
      </c>
      <c r="O945" s="282"/>
      <c r="P945" s="1037" t="s">
        <v>434</v>
      </c>
      <c r="Q945" s="1037" t="s">
        <v>435</v>
      </c>
      <c r="R945" s="1037" t="s">
        <v>436</v>
      </c>
      <c r="S945" s="1037" t="s">
        <v>437</v>
      </c>
      <c r="T945" s="1037" t="s">
        <v>1429</v>
      </c>
      <c r="U945" s="1037" t="s">
        <v>1430</v>
      </c>
      <c r="V945" s="1037" t="s">
        <v>1431</v>
      </c>
      <c r="W945" s="542" t="s">
        <v>1432</v>
      </c>
    </row>
    <row r="946" spans="2:23" ht="108.75" thickBot="1">
      <c r="B946" s="299"/>
      <c r="C946" s="1050" t="e">
        <f>VLOOKUP(D946,OP_LIST2,2,FALSE)</f>
        <v>#N/A</v>
      </c>
      <c r="D946" s="1049" t="s">
        <v>318</v>
      </c>
      <c r="E946" s="543"/>
      <c r="F946" s="485"/>
      <c r="G946" s="485"/>
      <c r="H946" s="378"/>
      <c r="I946" s="281">
        <f>(IF($E1062&lt;&gt;0,$I$2,IF($H1062&lt;&gt;0,$I$2,"")))</f>
      </c>
      <c r="K946" s="544" t="s">
        <v>1433</v>
      </c>
      <c r="L946" s="544" t="s">
        <v>1433</v>
      </c>
      <c r="M946" s="544" t="s">
        <v>1434</v>
      </c>
      <c r="N946" s="544" t="s">
        <v>1435</v>
      </c>
      <c r="O946" s="282"/>
      <c r="P946" s="544" t="s">
        <v>1433</v>
      </c>
      <c r="Q946" s="544" t="s">
        <v>1433</v>
      </c>
      <c r="R946" s="544" t="s">
        <v>1469</v>
      </c>
      <c r="S946" s="544" t="s">
        <v>1437</v>
      </c>
      <c r="T946" s="544" t="s">
        <v>1433</v>
      </c>
      <c r="U946" s="544" t="s">
        <v>1433</v>
      </c>
      <c r="V946" s="544" t="s">
        <v>1433</v>
      </c>
      <c r="W946" s="381" t="s">
        <v>1438</v>
      </c>
    </row>
    <row r="947" spans="2:23" ht="18.75" thickBot="1">
      <c r="B947" s="1047"/>
      <c r="C947" s="1050">
        <f>VLOOKUP(D948,EBK_DEIN2,2,FALSE)</f>
        <v>0</v>
      </c>
      <c r="D947" s="1038" t="s">
        <v>1912</v>
      </c>
      <c r="E947" s="485"/>
      <c r="F947" s="485"/>
      <c r="G947" s="485"/>
      <c r="H947" s="378"/>
      <c r="I947" s="281">
        <f>(IF($E1062&lt;&gt;0,$I$2,IF($H1062&lt;&gt;0,$I$2,"")))</f>
      </c>
      <c r="K947" s="545"/>
      <c r="L947" s="545"/>
      <c r="M947" s="428"/>
      <c r="N947" s="546"/>
      <c r="O947" s="282"/>
      <c r="P947" s="545"/>
      <c r="Q947" s="545"/>
      <c r="R947" s="428"/>
      <c r="S947" s="546"/>
      <c r="T947" s="545"/>
      <c r="U947" s="428"/>
      <c r="V947" s="546"/>
      <c r="W947" s="547"/>
    </row>
    <row r="948" spans="2:23" ht="18">
      <c r="B948" s="548"/>
      <c r="C948" s="302"/>
      <c r="D948" s="926" t="s">
        <v>73</v>
      </c>
      <c r="E948" s="485"/>
      <c r="F948" s="485"/>
      <c r="G948" s="485"/>
      <c r="H948" s="378"/>
      <c r="I948" s="281">
        <f>(IF($E1062&lt;&gt;0,$I$2,IF($H1062&lt;&gt;0,$I$2,"")))</f>
      </c>
      <c r="K948" s="545"/>
      <c r="L948" s="545"/>
      <c r="M948" s="428"/>
      <c r="N948" s="549">
        <f>SUMIF(N951:N952,"&lt;0")+SUMIF(N954:N958,"&lt;0")+SUMIF(N960:N965,"&lt;0")+SUMIF(N967:N983,"&lt;0")+SUMIF(N989:N993,"&lt;0")+SUMIF(N995:N1000,"&lt;0")+SUMIF(N1002:N1007,"&lt;0")+SUMIF(N1015:N1016,"&lt;0")+SUMIF(N1019:N1024,"&lt;0")+SUMIF(N1026:N1031,"&lt;0")+SUMIF(N1035,"&lt;0")+SUMIF(N1037:N1043,"&lt;0")+SUMIF(N1045:N1047,"&lt;0")+SUMIF(N1049:N1052,"&lt;0")+SUMIF(N1054:N1055,"&lt;0")+SUMIF(N1058,"&lt;0")</f>
        <v>0</v>
      </c>
      <c r="O948" s="282"/>
      <c r="P948" s="545"/>
      <c r="Q948" s="545"/>
      <c r="R948" s="428"/>
      <c r="S948" s="549">
        <f>SUMIF(S951:S952,"&lt;0")+SUMIF(S954:S958,"&lt;0")+SUMIF(S960:S965,"&lt;0")+SUMIF(S967:S983,"&lt;0")+SUMIF(S989:S993,"&lt;0")+SUMIF(S995:S1000,"&lt;0")+SUMIF(S1002:S1007,"&lt;0")+SUMIF(S1015:S1016,"&lt;0")+SUMIF(S1019:S1024,"&lt;0")+SUMIF(S1026:S1031,"&lt;0")+SUMIF(S1035,"&lt;0")+SUMIF(S1037:S1043,"&lt;0")+SUMIF(S1045:S1047,"&lt;0")+SUMIF(S1049:S1052,"&lt;0")+SUMIF(S1054:S1055,"&lt;0")+SUMIF(S1058,"&lt;0")</f>
        <v>0</v>
      </c>
      <c r="T948" s="545"/>
      <c r="U948" s="428"/>
      <c r="V948" s="546"/>
      <c r="W948" s="383"/>
    </row>
    <row r="949" spans="2:23" ht="18.75" thickBot="1">
      <c r="B949" s="454"/>
      <c r="C949" s="302"/>
      <c r="D949" s="366" t="s">
        <v>1470</v>
      </c>
      <c r="E949" s="485"/>
      <c r="F949" s="485"/>
      <c r="G949" s="485"/>
      <c r="H949" s="378"/>
      <c r="I949" s="281">
        <f>(IF($E1062&lt;&gt;0,$I$2,IF($H1062&lt;&gt;0,$I$2,"")))</f>
      </c>
      <c r="K949" s="545"/>
      <c r="L949" s="545"/>
      <c r="M949" s="428"/>
      <c r="N949" s="546"/>
      <c r="O949" s="282"/>
      <c r="P949" s="545"/>
      <c r="Q949" s="545"/>
      <c r="R949" s="428"/>
      <c r="S949" s="546"/>
      <c r="T949" s="545"/>
      <c r="U949" s="428"/>
      <c r="V949" s="546"/>
      <c r="W949" s="385"/>
    </row>
    <row r="950" spans="2:23" ht="18.75" thickBot="1">
      <c r="B950" s="205">
        <v>100</v>
      </c>
      <c r="C950" s="1174" t="s">
        <v>713</v>
      </c>
      <c r="D950" s="1175"/>
      <c r="E950" s="625">
        <f>SUM(E951:E952)</f>
        <v>0</v>
      </c>
      <c r="F950" s="643">
        <f>SUM(F951:F952)</f>
        <v>0</v>
      </c>
      <c r="G950" s="550">
        <f>SUM(G951:G952)</f>
        <v>0</v>
      </c>
      <c r="H950" s="550">
        <f>SUM(H951:H952)</f>
        <v>0</v>
      </c>
      <c r="I950" s="308">
        <f>(IF($E950&lt;&gt;0,$I$2,IF($H950&lt;&gt;0,$I$2,"")))</f>
      </c>
      <c r="J950" s="309"/>
      <c r="K950" s="386">
        <f>SUM(K951:K952)</f>
        <v>0</v>
      </c>
      <c r="L950" s="387">
        <f>SUM(L951:L952)</f>
        <v>0</v>
      </c>
      <c r="M950" s="551">
        <f>SUM(M951:M952)</f>
        <v>0</v>
      </c>
      <c r="N950" s="552">
        <f>SUM(N951:N952)</f>
        <v>0</v>
      </c>
      <c r="O950" s="309"/>
      <c r="P950" s="388"/>
      <c r="Q950" s="553"/>
      <c r="R950" s="554"/>
      <c r="S950" s="553"/>
      <c r="T950" s="553"/>
      <c r="U950" s="553"/>
      <c r="V950" s="555"/>
      <c r="W950" s="389">
        <f>S950-T950-U950-V950</f>
        <v>0</v>
      </c>
    </row>
    <row r="951" spans="2:23" ht="18.75" thickBot="1">
      <c r="B951" s="182"/>
      <c r="C951" s="186">
        <v>101</v>
      </c>
      <c r="D951" s="179" t="s">
        <v>714</v>
      </c>
      <c r="E951" s="593"/>
      <c r="F951" s="596"/>
      <c r="G951" s="310"/>
      <c r="H951" s="826">
        <f>F951+G951</f>
        <v>0</v>
      </c>
      <c r="I951" s="308">
        <f aca="true" t="shared" si="179" ref="I951:I1014">(IF($E951&lt;&gt;0,$I$2,IF($H951&lt;&gt;0,$I$2,"")))</f>
      </c>
      <c r="J951" s="309"/>
      <c r="K951" s="556"/>
      <c r="L951" s="319"/>
      <c r="M951" s="391">
        <f>H951</f>
        <v>0</v>
      </c>
      <c r="N951" s="557">
        <f>K951+L951-M951</f>
        <v>0</v>
      </c>
      <c r="O951" s="309"/>
      <c r="P951" s="392"/>
      <c r="Q951" s="397"/>
      <c r="R951" s="397"/>
      <c r="S951" s="397"/>
      <c r="T951" s="397"/>
      <c r="U951" s="397"/>
      <c r="V951" s="558"/>
      <c r="W951" s="389">
        <f aca="true" t="shared" si="180" ref="W951:W1014">S951-T951-U951-V951</f>
        <v>0</v>
      </c>
    </row>
    <row r="952" spans="1:23" ht="36" customHeight="1" thickBot="1">
      <c r="A952" s="287"/>
      <c r="B952" s="182"/>
      <c r="C952" s="178">
        <v>102</v>
      </c>
      <c r="D952" s="180" t="s">
        <v>715</v>
      </c>
      <c r="E952" s="593"/>
      <c r="F952" s="596"/>
      <c r="G952" s="310"/>
      <c r="H952" s="826">
        <f>F952+G952</f>
        <v>0</v>
      </c>
      <c r="I952" s="308">
        <f t="shared" si="179"/>
      </c>
      <c r="J952" s="309"/>
      <c r="K952" s="556"/>
      <c r="L952" s="319"/>
      <c r="M952" s="391">
        <f>H952</f>
        <v>0</v>
      </c>
      <c r="N952" s="557">
        <f aca="true" t="shared" si="181" ref="N952:N993">K952+L952-M952</f>
        <v>0</v>
      </c>
      <c r="O952" s="309"/>
      <c r="P952" s="392"/>
      <c r="Q952" s="397"/>
      <c r="R952" s="397"/>
      <c r="S952" s="397"/>
      <c r="T952" s="397"/>
      <c r="U952" s="397"/>
      <c r="V952" s="558"/>
      <c r="W952" s="389">
        <f t="shared" si="180"/>
        <v>0</v>
      </c>
    </row>
    <row r="953" spans="1:23" ht="18.75" thickBot="1">
      <c r="A953" s="287"/>
      <c r="B953" s="181">
        <v>200</v>
      </c>
      <c r="C953" s="1176" t="s">
        <v>716</v>
      </c>
      <c r="D953" s="1176"/>
      <c r="E953" s="597">
        <f>SUM(E954:E958)</f>
        <v>0</v>
      </c>
      <c r="F953" s="393">
        <f>SUM(F954:F958)</f>
        <v>0</v>
      </c>
      <c r="G953" s="317">
        <f>SUM(G954:G958)</f>
        <v>0</v>
      </c>
      <c r="H953" s="317">
        <f>SUM(H954:H958)</f>
        <v>0</v>
      </c>
      <c r="I953" s="308">
        <f t="shared" si="179"/>
      </c>
      <c r="J953" s="309"/>
      <c r="K953" s="394">
        <f>SUM(K954:K958)</f>
        <v>0</v>
      </c>
      <c r="L953" s="395">
        <f>SUM(L954:L958)</f>
        <v>0</v>
      </c>
      <c r="M953" s="559">
        <f>SUM(M954:M958)</f>
        <v>0</v>
      </c>
      <c r="N953" s="560">
        <f>SUM(N954:N958)</f>
        <v>0</v>
      </c>
      <c r="O953" s="309"/>
      <c r="P953" s="396"/>
      <c r="Q953" s="407"/>
      <c r="R953" s="407"/>
      <c r="S953" s="407"/>
      <c r="T953" s="407"/>
      <c r="U953" s="407"/>
      <c r="V953" s="561"/>
      <c r="W953" s="389">
        <f t="shared" si="180"/>
        <v>0</v>
      </c>
    </row>
    <row r="954" spans="1:23" ht="18.75" thickBot="1">
      <c r="A954" s="287"/>
      <c r="B954" s="185"/>
      <c r="C954" s="186">
        <v>201</v>
      </c>
      <c r="D954" s="179" t="s">
        <v>717</v>
      </c>
      <c r="E954" s="593"/>
      <c r="F954" s="596"/>
      <c r="G954" s="310"/>
      <c r="H954" s="826">
        <f>F954+G954</f>
        <v>0</v>
      </c>
      <c r="I954" s="308">
        <f t="shared" si="179"/>
      </c>
      <c r="J954" s="309"/>
      <c r="K954" s="556"/>
      <c r="L954" s="319"/>
      <c r="M954" s="391">
        <f>H954</f>
        <v>0</v>
      </c>
      <c r="N954" s="557">
        <f t="shared" si="181"/>
        <v>0</v>
      </c>
      <c r="O954" s="309"/>
      <c r="P954" s="392"/>
      <c r="Q954" s="397"/>
      <c r="R954" s="397"/>
      <c r="S954" s="397"/>
      <c r="T954" s="397"/>
      <c r="U954" s="397"/>
      <c r="V954" s="558"/>
      <c r="W954" s="389">
        <f t="shared" si="180"/>
        <v>0</v>
      </c>
    </row>
    <row r="955" spans="1:23" ht="18.75" thickBot="1">
      <c r="A955" s="287"/>
      <c r="B955" s="177"/>
      <c r="C955" s="178">
        <v>202</v>
      </c>
      <c r="D955" s="187" t="s">
        <v>718</v>
      </c>
      <c r="E955" s="593"/>
      <c r="F955" s="596"/>
      <c r="G955" s="310"/>
      <c r="H955" s="826">
        <f>F955+G955</f>
        <v>0</v>
      </c>
      <c r="I955" s="308">
        <f t="shared" si="179"/>
      </c>
      <c r="J955" s="309"/>
      <c r="K955" s="556"/>
      <c r="L955" s="319"/>
      <c r="M955" s="391">
        <f>H955</f>
        <v>0</v>
      </c>
      <c r="N955" s="557">
        <f t="shared" si="181"/>
        <v>0</v>
      </c>
      <c r="O955" s="309"/>
      <c r="P955" s="392"/>
      <c r="Q955" s="397"/>
      <c r="R955" s="397"/>
      <c r="S955" s="397"/>
      <c r="T955" s="397"/>
      <c r="U955" s="397"/>
      <c r="V955" s="558"/>
      <c r="W955" s="389">
        <f t="shared" si="180"/>
        <v>0</v>
      </c>
    </row>
    <row r="956" spans="1:23" ht="32.25" thickBot="1">
      <c r="A956" s="287"/>
      <c r="B956" s="195"/>
      <c r="C956" s="178">
        <v>205</v>
      </c>
      <c r="D956" s="187" t="s">
        <v>1296</v>
      </c>
      <c r="E956" s="593"/>
      <c r="F956" s="596"/>
      <c r="G956" s="310"/>
      <c r="H956" s="826">
        <f>F956+G956</f>
        <v>0</v>
      </c>
      <c r="I956" s="308">
        <f t="shared" si="179"/>
      </c>
      <c r="J956" s="309"/>
      <c r="K956" s="556"/>
      <c r="L956" s="319"/>
      <c r="M956" s="391">
        <f>H956</f>
        <v>0</v>
      </c>
      <c r="N956" s="557">
        <f t="shared" si="181"/>
        <v>0</v>
      </c>
      <c r="O956" s="309"/>
      <c r="P956" s="392"/>
      <c r="Q956" s="397"/>
      <c r="R956" s="397"/>
      <c r="S956" s="397"/>
      <c r="T956" s="397"/>
      <c r="U956" s="397"/>
      <c r="V956" s="558"/>
      <c r="W956" s="389">
        <f t="shared" si="180"/>
        <v>0</v>
      </c>
    </row>
    <row r="957" spans="1:23" ht="18.75" thickBot="1">
      <c r="A957" s="287"/>
      <c r="B957" s="195"/>
      <c r="C957" s="178">
        <v>208</v>
      </c>
      <c r="D957" s="206" t="s">
        <v>1297</v>
      </c>
      <c r="E957" s="593"/>
      <c r="F957" s="596"/>
      <c r="G957" s="310"/>
      <c r="H957" s="826">
        <f>F957+G957</f>
        <v>0</v>
      </c>
      <c r="I957" s="308">
        <f t="shared" si="179"/>
      </c>
      <c r="J957" s="309"/>
      <c r="K957" s="556"/>
      <c r="L957" s="319"/>
      <c r="M957" s="391">
        <f>H957</f>
        <v>0</v>
      </c>
      <c r="N957" s="557">
        <f t="shared" si="181"/>
        <v>0</v>
      </c>
      <c r="O957" s="309"/>
      <c r="P957" s="392"/>
      <c r="Q957" s="397"/>
      <c r="R957" s="397"/>
      <c r="S957" s="397"/>
      <c r="T957" s="397"/>
      <c r="U957" s="397"/>
      <c r="V957" s="558"/>
      <c r="W957" s="389">
        <f t="shared" si="180"/>
        <v>0</v>
      </c>
    </row>
    <row r="958" spans="1:23" ht="18.75" thickBot="1">
      <c r="A958" s="287"/>
      <c r="B958" s="185"/>
      <c r="C958" s="184">
        <v>209</v>
      </c>
      <c r="D958" s="190" t="s">
        <v>1298</v>
      </c>
      <c r="E958" s="593"/>
      <c r="F958" s="596"/>
      <c r="G958" s="310"/>
      <c r="H958" s="826">
        <f>F958+G958</f>
        <v>0</v>
      </c>
      <c r="I958" s="308">
        <f t="shared" si="179"/>
      </c>
      <c r="J958" s="309"/>
      <c r="K958" s="556"/>
      <c r="L958" s="319"/>
      <c r="M958" s="391">
        <f>H958</f>
        <v>0</v>
      </c>
      <c r="N958" s="557">
        <f t="shared" si="181"/>
        <v>0</v>
      </c>
      <c r="O958" s="309"/>
      <c r="P958" s="392"/>
      <c r="Q958" s="397"/>
      <c r="R958" s="397"/>
      <c r="S958" s="397"/>
      <c r="T958" s="397"/>
      <c r="U958" s="397"/>
      <c r="V958" s="558"/>
      <c r="W958" s="389">
        <f t="shared" si="180"/>
        <v>0</v>
      </c>
    </row>
    <row r="959" spans="1:23" ht="18.75" thickBot="1">
      <c r="A959" s="287"/>
      <c r="B959" s="181">
        <v>500</v>
      </c>
      <c r="C959" s="1177" t="s">
        <v>1299</v>
      </c>
      <c r="D959" s="1177"/>
      <c r="E959" s="597">
        <f>SUM(E960:E964)</f>
        <v>0</v>
      </c>
      <c r="F959" s="393">
        <f>SUM(F960:F964)</f>
        <v>0</v>
      </c>
      <c r="G959" s="317">
        <f>SUM(G960:G964)</f>
        <v>0</v>
      </c>
      <c r="H959" s="317">
        <f>SUM(H960:H964)</f>
        <v>0</v>
      </c>
      <c r="I959" s="308">
        <f t="shared" si="179"/>
      </c>
      <c r="J959" s="309"/>
      <c r="K959" s="394">
        <f>SUM(K960:K964)</f>
        <v>0</v>
      </c>
      <c r="L959" s="395">
        <f>SUM(L960:L964)</f>
        <v>0</v>
      </c>
      <c r="M959" s="559">
        <f>SUM(M960:M964)</f>
        <v>0</v>
      </c>
      <c r="N959" s="560">
        <f>SUM(N960:N964)</f>
        <v>0</v>
      </c>
      <c r="O959" s="309"/>
      <c r="P959" s="396"/>
      <c r="Q959" s="407"/>
      <c r="R959" s="397"/>
      <c r="S959" s="407"/>
      <c r="T959" s="407"/>
      <c r="U959" s="407"/>
      <c r="V959" s="561"/>
      <c r="W959" s="389">
        <f t="shared" si="180"/>
        <v>0</v>
      </c>
    </row>
    <row r="960" spans="1:23" ht="32.25" thickBot="1">
      <c r="A960" s="287"/>
      <c r="B960" s="185"/>
      <c r="C960" s="207">
        <v>551</v>
      </c>
      <c r="D960" s="610" t="s">
        <v>1300</v>
      </c>
      <c r="E960" s="593"/>
      <c r="F960" s="596"/>
      <c r="G960" s="310"/>
      <c r="H960" s="826">
        <f aca="true" t="shared" si="182" ref="H960:H965">F960+G960</f>
        <v>0</v>
      </c>
      <c r="I960" s="308">
        <f t="shared" si="179"/>
      </c>
      <c r="J960" s="309"/>
      <c r="K960" s="556"/>
      <c r="L960" s="319"/>
      <c r="M960" s="391">
        <f aca="true" t="shared" si="183" ref="M960:M965">H960</f>
        <v>0</v>
      </c>
      <c r="N960" s="557">
        <f t="shared" si="181"/>
        <v>0</v>
      </c>
      <c r="O960" s="309"/>
      <c r="P960" s="392"/>
      <c r="Q960" s="397"/>
      <c r="R960" s="397"/>
      <c r="S960" s="397"/>
      <c r="T960" s="397"/>
      <c r="U960" s="397"/>
      <c r="V960" s="558"/>
      <c r="W960" s="389">
        <f t="shared" si="180"/>
        <v>0</v>
      </c>
    </row>
    <row r="961" spans="1:23" ht="18.75" thickBot="1">
      <c r="A961" s="328">
        <v>5</v>
      </c>
      <c r="B961" s="185"/>
      <c r="C961" s="208">
        <f>C960+1</f>
        <v>552</v>
      </c>
      <c r="D961" s="611" t="s">
        <v>1301</v>
      </c>
      <c r="E961" s="593"/>
      <c r="F961" s="596"/>
      <c r="G961" s="310"/>
      <c r="H961" s="826">
        <f t="shared" si="182"/>
        <v>0</v>
      </c>
      <c r="I961" s="308">
        <f t="shared" si="179"/>
      </c>
      <c r="J961" s="309"/>
      <c r="K961" s="556"/>
      <c r="L961" s="319"/>
      <c r="M961" s="391">
        <f t="shared" si="183"/>
        <v>0</v>
      </c>
      <c r="N961" s="557">
        <f t="shared" si="181"/>
        <v>0</v>
      </c>
      <c r="O961" s="309"/>
      <c r="P961" s="392"/>
      <c r="Q961" s="397"/>
      <c r="R961" s="397"/>
      <c r="S961" s="397"/>
      <c r="T961" s="397"/>
      <c r="U961" s="397"/>
      <c r="V961" s="558"/>
      <c r="W961" s="389">
        <f t="shared" si="180"/>
        <v>0</v>
      </c>
    </row>
    <row r="962" spans="1:23" ht="18.75" thickBot="1">
      <c r="A962" s="329">
        <v>10</v>
      </c>
      <c r="B962" s="185"/>
      <c r="C962" s="208">
        <v>560</v>
      </c>
      <c r="D962" s="612" t="s">
        <v>1302</v>
      </c>
      <c r="E962" s="593"/>
      <c r="F962" s="596"/>
      <c r="G962" s="310"/>
      <c r="H962" s="826">
        <f t="shared" si="182"/>
        <v>0</v>
      </c>
      <c r="I962" s="308">
        <f t="shared" si="179"/>
      </c>
      <c r="J962" s="309"/>
      <c r="K962" s="556"/>
      <c r="L962" s="319"/>
      <c r="M962" s="391">
        <f t="shared" si="183"/>
        <v>0</v>
      </c>
      <c r="N962" s="557">
        <f t="shared" si="181"/>
        <v>0</v>
      </c>
      <c r="O962" s="309"/>
      <c r="P962" s="392"/>
      <c r="Q962" s="397"/>
      <c r="R962" s="397"/>
      <c r="S962" s="397"/>
      <c r="T962" s="397"/>
      <c r="U962" s="397"/>
      <c r="V962" s="558"/>
      <c r="W962" s="389">
        <f t="shared" si="180"/>
        <v>0</v>
      </c>
    </row>
    <row r="963" spans="1:23" ht="18.75" thickBot="1">
      <c r="A963" s="329">
        <v>15</v>
      </c>
      <c r="B963" s="185"/>
      <c r="C963" s="208">
        <v>580</v>
      </c>
      <c r="D963" s="611" t="s">
        <v>1303</v>
      </c>
      <c r="E963" s="593"/>
      <c r="F963" s="596"/>
      <c r="G963" s="310"/>
      <c r="H963" s="826">
        <f t="shared" si="182"/>
        <v>0</v>
      </c>
      <c r="I963" s="308">
        <f t="shared" si="179"/>
      </c>
      <c r="J963" s="309"/>
      <c r="K963" s="556"/>
      <c r="L963" s="319"/>
      <c r="M963" s="391">
        <f t="shared" si="183"/>
        <v>0</v>
      </c>
      <c r="N963" s="557">
        <f t="shared" si="181"/>
        <v>0</v>
      </c>
      <c r="O963" s="309"/>
      <c r="P963" s="392"/>
      <c r="Q963" s="397"/>
      <c r="R963" s="397"/>
      <c r="S963" s="397"/>
      <c r="T963" s="397"/>
      <c r="U963" s="397"/>
      <c r="V963" s="558"/>
      <c r="W963" s="389">
        <f t="shared" si="180"/>
        <v>0</v>
      </c>
    </row>
    <row r="964" spans="1:23" ht="32.25" thickBot="1">
      <c r="A964" s="328">
        <v>35</v>
      </c>
      <c r="B964" s="185"/>
      <c r="C964" s="209">
        <v>590</v>
      </c>
      <c r="D964" s="613" t="s">
        <v>1304</v>
      </c>
      <c r="E964" s="593"/>
      <c r="F964" s="596"/>
      <c r="G964" s="310"/>
      <c r="H964" s="826">
        <f t="shared" si="182"/>
        <v>0</v>
      </c>
      <c r="I964" s="308">
        <f t="shared" si="179"/>
      </c>
      <c r="J964" s="309"/>
      <c r="K964" s="556"/>
      <c r="L964" s="319"/>
      <c r="M964" s="391">
        <f t="shared" si="183"/>
        <v>0</v>
      </c>
      <c r="N964" s="557">
        <f t="shared" si="181"/>
        <v>0</v>
      </c>
      <c r="O964" s="309"/>
      <c r="P964" s="392"/>
      <c r="Q964" s="397"/>
      <c r="R964" s="397"/>
      <c r="S964" s="397"/>
      <c r="T964" s="397"/>
      <c r="U964" s="397"/>
      <c r="V964" s="558"/>
      <c r="W964" s="389">
        <f t="shared" si="180"/>
        <v>0</v>
      </c>
    </row>
    <row r="965" spans="1:23" ht="18.75" thickBot="1">
      <c r="A965" s="329">
        <v>40</v>
      </c>
      <c r="B965" s="181">
        <v>800</v>
      </c>
      <c r="C965" s="1177" t="s">
        <v>1471</v>
      </c>
      <c r="D965" s="1177"/>
      <c r="E965" s="597"/>
      <c r="F965" s="602"/>
      <c r="G965" s="324"/>
      <c r="H965" s="826">
        <f t="shared" si="182"/>
        <v>0</v>
      </c>
      <c r="I965" s="308">
        <f t="shared" si="179"/>
      </c>
      <c r="J965" s="309"/>
      <c r="K965" s="563"/>
      <c r="L965" s="321"/>
      <c r="M965" s="391">
        <f t="shared" si="183"/>
        <v>0</v>
      </c>
      <c r="N965" s="557">
        <f t="shared" si="181"/>
        <v>0</v>
      </c>
      <c r="O965" s="309"/>
      <c r="P965" s="396"/>
      <c r="Q965" s="407"/>
      <c r="R965" s="397"/>
      <c r="S965" s="397"/>
      <c r="T965" s="407"/>
      <c r="U965" s="397"/>
      <c r="V965" s="558"/>
      <c r="W965" s="389">
        <f t="shared" si="180"/>
        <v>0</v>
      </c>
    </row>
    <row r="966" spans="1:23" ht="18.75" thickBot="1">
      <c r="A966" s="329">
        <v>45</v>
      </c>
      <c r="B966" s="181">
        <v>1000</v>
      </c>
      <c r="C966" s="1178" t="s">
        <v>1306</v>
      </c>
      <c r="D966" s="1178"/>
      <c r="E966" s="597">
        <f>SUM(E967:E983)</f>
        <v>0</v>
      </c>
      <c r="F966" s="393">
        <f>SUM(F967:F983)</f>
        <v>0</v>
      </c>
      <c r="G966" s="317">
        <f>SUM(G967:G983)</f>
        <v>0</v>
      </c>
      <c r="H966" s="317">
        <f>SUM(H967:H983)</f>
        <v>0</v>
      </c>
      <c r="I966" s="308">
        <f t="shared" si="179"/>
      </c>
      <c r="J966" s="309"/>
      <c r="K966" s="394">
        <f>SUM(K967:K983)</f>
        <v>0</v>
      </c>
      <c r="L966" s="395">
        <f>SUM(L967:L983)</f>
        <v>0</v>
      </c>
      <c r="M966" s="559">
        <f>SUM(M967:M983)</f>
        <v>0</v>
      </c>
      <c r="N966" s="560">
        <f>SUM(N967:N983)</f>
        <v>0</v>
      </c>
      <c r="O966" s="309"/>
      <c r="P966" s="394">
        <f aca="true" t="shared" si="184" ref="P966:V966">SUM(P967:P983)</f>
        <v>0</v>
      </c>
      <c r="Q966" s="395">
        <f t="shared" si="184"/>
        <v>0</v>
      </c>
      <c r="R966" s="395">
        <f t="shared" si="184"/>
        <v>0</v>
      </c>
      <c r="S966" s="395">
        <f t="shared" si="184"/>
        <v>0</v>
      </c>
      <c r="T966" s="395">
        <f t="shared" si="184"/>
        <v>0</v>
      </c>
      <c r="U966" s="395">
        <f t="shared" si="184"/>
        <v>0</v>
      </c>
      <c r="V966" s="560">
        <f t="shared" si="184"/>
        <v>0</v>
      </c>
      <c r="W966" s="389">
        <f t="shared" si="180"/>
        <v>0</v>
      </c>
    </row>
    <row r="967" spans="1:23" ht="18.75" thickBot="1">
      <c r="A967" s="329">
        <v>50</v>
      </c>
      <c r="B967" s="177"/>
      <c r="C967" s="186">
        <v>1011</v>
      </c>
      <c r="D967" s="210" t="s">
        <v>1307</v>
      </c>
      <c r="E967" s="593"/>
      <c r="F967" s="596"/>
      <c r="G967" s="310"/>
      <c r="H967" s="826">
        <f aca="true" t="shared" si="185" ref="H967:H983">F967+G967</f>
        <v>0</v>
      </c>
      <c r="I967" s="308">
        <f t="shared" si="179"/>
      </c>
      <c r="J967" s="309"/>
      <c r="K967" s="556"/>
      <c r="L967" s="319"/>
      <c r="M967" s="391">
        <f aca="true" t="shared" si="186" ref="M967:M983">H967</f>
        <v>0</v>
      </c>
      <c r="N967" s="557">
        <f t="shared" si="181"/>
        <v>0</v>
      </c>
      <c r="O967" s="309"/>
      <c r="P967" s="556"/>
      <c r="Q967" s="319"/>
      <c r="R967" s="564">
        <f aca="true" t="shared" si="187" ref="R967:R974">+IF(+(K967+L967)&gt;=H967,+L967,+(+H967-K967))</f>
        <v>0</v>
      </c>
      <c r="S967" s="391">
        <f>P967+Q967-R967</f>
        <v>0</v>
      </c>
      <c r="T967" s="319"/>
      <c r="U967" s="319"/>
      <c r="V967" s="320"/>
      <c r="W967" s="389">
        <f t="shared" si="180"/>
        <v>0</v>
      </c>
    </row>
    <row r="968" spans="1:23" ht="18.75" thickBot="1">
      <c r="A968" s="329">
        <v>55</v>
      </c>
      <c r="B968" s="177"/>
      <c r="C968" s="178">
        <v>1012</v>
      </c>
      <c r="D968" s="187" t="s">
        <v>1308</v>
      </c>
      <c r="E968" s="593"/>
      <c r="F968" s="596"/>
      <c r="G968" s="310"/>
      <c r="H968" s="826">
        <f t="shared" si="185"/>
        <v>0</v>
      </c>
      <c r="I968" s="308">
        <f t="shared" si="179"/>
      </c>
      <c r="J968" s="309"/>
      <c r="K968" s="556"/>
      <c r="L968" s="319"/>
      <c r="M968" s="391">
        <f t="shared" si="186"/>
        <v>0</v>
      </c>
      <c r="N968" s="557">
        <f t="shared" si="181"/>
        <v>0</v>
      </c>
      <c r="O968" s="309"/>
      <c r="P968" s="556"/>
      <c r="Q968" s="319"/>
      <c r="R968" s="564">
        <f t="shared" si="187"/>
        <v>0</v>
      </c>
      <c r="S968" s="391">
        <f aca="true" t="shared" si="188" ref="S968:S974">P968+Q968-R968</f>
        <v>0</v>
      </c>
      <c r="T968" s="319"/>
      <c r="U968" s="319"/>
      <c r="V968" s="320"/>
      <c r="W968" s="389">
        <f t="shared" si="180"/>
        <v>0</v>
      </c>
    </row>
    <row r="969" spans="1:23" ht="18.75" thickBot="1">
      <c r="A969" s="329">
        <v>60</v>
      </c>
      <c r="B969" s="177"/>
      <c r="C969" s="178">
        <v>1013</v>
      </c>
      <c r="D969" s="187" t="s">
        <v>1309</v>
      </c>
      <c r="E969" s="593"/>
      <c r="F969" s="596"/>
      <c r="G969" s="310"/>
      <c r="H969" s="826">
        <f t="shared" si="185"/>
        <v>0</v>
      </c>
      <c r="I969" s="308">
        <f t="shared" si="179"/>
      </c>
      <c r="J969" s="309"/>
      <c r="K969" s="556"/>
      <c r="L969" s="319"/>
      <c r="M969" s="391">
        <f t="shared" si="186"/>
        <v>0</v>
      </c>
      <c r="N969" s="557">
        <f t="shared" si="181"/>
        <v>0</v>
      </c>
      <c r="O969" s="309"/>
      <c r="P969" s="556"/>
      <c r="Q969" s="319"/>
      <c r="R969" s="564">
        <f t="shared" si="187"/>
        <v>0</v>
      </c>
      <c r="S969" s="391">
        <f t="shared" si="188"/>
        <v>0</v>
      </c>
      <c r="T969" s="319"/>
      <c r="U969" s="319"/>
      <c r="V969" s="320"/>
      <c r="W969" s="389">
        <f t="shared" si="180"/>
        <v>0</v>
      </c>
    </row>
    <row r="970" spans="1:23" ht="18.75" thickBot="1">
      <c r="A970" s="328">
        <v>65</v>
      </c>
      <c r="B970" s="177"/>
      <c r="C970" s="178">
        <v>1014</v>
      </c>
      <c r="D970" s="187" t="s">
        <v>1310</v>
      </c>
      <c r="E970" s="593"/>
      <c r="F970" s="596"/>
      <c r="G970" s="310"/>
      <c r="H970" s="826">
        <f t="shared" si="185"/>
        <v>0</v>
      </c>
      <c r="I970" s="308">
        <f t="shared" si="179"/>
      </c>
      <c r="J970" s="309"/>
      <c r="K970" s="556"/>
      <c r="L970" s="319"/>
      <c r="M970" s="391">
        <f t="shared" si="186"/>
        <v>0</v>
      </c>
      <c r="N970" s="557">
        <f t="shared" si="181"/>
        <v>0</v>
      </c>
      <c r="O970" s="309"/>
      <c r="P970" s="556"/>
      <c r="Q970" s="319"/>
      <c r="R970" s="564">
        <f t="shared" si="187"/>
        <v>0</v>
      </c>
      <c r="S970" s="391">
        <f t="shared" si="188"/>
        <v>0</v>
      </c>
      <c r="T970" s="319"/>
      <c r="U970" s="319"/>
      <c r="V970" s="320"/>
      <c r="W970" s="389">
        <f t="shared" si="180"/>
        <v>0</v>
      </c>
    </row>
    <row r="971" spans="1:23" ht="18.75" thickBot="1">
      <c r="A971" s="329">
        <v>70</v>
      </c>
      <c r="B971" s="177"/>
      <c r="C971" s="178">
        <v>1015</v>
      </c>
      <c r="D971" s="187" t="s">
        <v>1311</v>
      </c>
      <c r="E971" s="593"/>
      <c r="F971" s="596"/>
      <c r="G971" s="310"/>
      <c r="H971" s="826">
        <f t="shared" si="185"/>
        <v>0</v>
      </c>
      <c r="I971" s="308">
        <f t="shared" si="179"/>
      </c>
      <c r="J971" s="309"/>
      <c r="K971" s="556"/>
      <c r="L971" s="319"/>
      <c r="M971" s="391">
        <f t="shared" si="186"/>
        <v>0</v>
      </c>
      <c r="N971" s="557">
        <f t="shared" si="181"/>
        <v>0</v>
      </c>
      <c r="O971" s="309"/>
      <c r="P971" s="556"/>
      <c r="Q971" s="319"/>
      <c r="R971" s="564">
        <f t="shared" si="187"/>
        <v>0</v>
      </c>
      <c r="S971" s="391">
        <f t="shared" si="188"/>
        <v>0</v>
      </c>
      <c r="T971" s="319"/>
      <c r="U971" s="319"/>
      <c r="V971" s="320"/>
      <c r="W971" s="389">
        <f t="shared" si="180"/>
        <v>0</v>
      </c>
    </row>
    <row r="972" spans="1:23" ht="18.75" thickBot="1">
      <c r="A972" s="329">
        <v>75</v>
      </c>
      <c r="B972" s="177"/>
      <c r="C972" s="178">
        <v>1016</v>
      </c>
      <c r="D972" s="187" t="s">
        <v>1312</v>
      </c>
      <c r="E972" s="593"/>
      <c r="F972" s="596"/>
      <c r="G972" s="310"/>
      <c r="H972" s="826">
        <f t="shared" si="185"/>
        <v>0</v>
      </c>
      <c r="I972" s="308">
        <f t="shared" si="179"/>
      </c>
      <c r="J972" s="309"/>
      <c r="K972" s="556"/>
      <c r="L972" s="319"/>
      <c r="M972" s="391">
        <f t="shared" si="186"/>
        <v>0</v>
      </c>
      <c r="N972" s="557">
        <f t="shared" si="181"/>
        <v>0</v>
      </c>
      <c r="O972" s="309"/>
      <c r="P972" s="556"/>
      <c r="Q972" s="319"/>
      <c r="R972" s="564">
        <f t="shared" si="187"/>
        <v>0</v>
      </c>
      <c r="S972" s="391">
        <f t="shared" si="188"/>
        <v>0</v>
      </c>
      <c r="T972" s="319"/>
      <c r="U972" s="319"/>
      <c r="V972" s="320"/>
      <c r="W972" s="389">
        <f t="shared" si="180"/>
        <v>0</v>
      </c>
    </row>
    <row r="973" spans="1:23" ht="18.75" thickBot="1">
      <c r="A973" s="329">
        <v>80</v>
      </c>
      <c r="B973" s="182"/>
      <c r="C973" s="211">
        <v>1020</v>
      </c>
      <c r="D973" s="212" t="s">
        <v>1313</v>
      </c>
      <c r="E973" s="593"/>
      <c r="F973" s="596"/>
      <c r="G973" s="310"/>
      <c r="H973" s="826">
        <f t="shared" si="185"/>
        <v>0</v>
      </c>
      <c r="I973" s="308">
        <f t="shared" si="179"/>
      </c>
      <c r="J973" s="309"/>
      <c r="K973" s="556"/>
      <c r="L973" s="319"/>
      <c r="M973" s="391">
        <f t="shared" si="186"/>
        <v>0</v>
      </c>
      <c r="N973" s="557">
        <f t="shared" si="181"/>
        <v>0</v>
      </c>
      <c r="O973" s="309"/>
      <c r="P973" s="556"/>
      <c r="Q973" s="319"/>
      <c r="R973" s="564">
        <f t="shared" si="187"/>
        <v>0</v>
      </c>
      <c r="S973" s="391">
        <f t="shared" si="188"/>
        <v>0</v>
      </c>
      <c r="T973" s="319"/>
      <c r="U973" s="319"/>
      <c r="V973" s="320"/>
      <c r="W973" s="389">
        <f t="shared" si="180"/>
        <v>0</v>
      </c>
    </row>
    <row r="974" spans="1:23" ht="18.75" thickBot="1">
      <c r="A974" s="329">
        <v>85</v>
      </c>
      <c r="B974" s="177"/>
      <c r="C974" s="178">
        <v>1030</v>
      </c>
      <c r="D974" s="187" t="s">
        <v>1314</v>
      </c>
      <c r="E974" s="593"/>
      <c r="F974" s="596"/>
      <c r="G974" s="310"/>
      <c r="H974" s="826">
        <f t="shared" si="185"/>
        <v>0</v>
      </c>
      <c r="I974" s="308">
        <f t="shared" si="179"/>
      </c>
      <c r="J974" s="309"/>
      <c r="K974" s="556"/>
      <c r="L974" s="319"/>
      <c r="M974" s="391">
        <f t="shared" si="186"/>
        <v>0</v>
      </c>
      <c r="N974" s="557">
        <f t="shared" si="181"/>
        <v>0</v>
      </c>
      <c r="O974" s="309"/>
      <c r="P974" s="556"/>
      <c r="Q974" s="319"/>
      <c r="R974" s="564">
        <f t="shared" si="187"/>
        <v>0</v>
      </c>
      <c r="S974" s="391">
        <f t="shared" si="188"/>
        <v>0</v>
      </c>
      <c r="T974" s="319"/>
      <c r="U974" s="319"/>
      <c r="V974" s="320"/>
      <c r="W974" s="389">
        <f t="shared" si="180"/>
        <v>0</v>
      </c>
    </row>
    <row r="975" spans="1:23" ht="18.75" thickBot="1">
      <c r="A975" s="329">
        <v>90</v>
      </c>
      <c r="B975" s="177"/>
      <c r="C975" s="211">
        <v>1051</v>
      </c>
      <c r="D975" s="214" t="s">
        <v>1315</v>
      </c>
      <c r="E975" s="593"/>
      <c r="F975" s="596"/>
      <c r="G975" s="310"/>
      <c r="H975" s="826">
        <f t="shared" si="185"/>
        <v>0</v>
      </c>
      <c r="I975" s="308">
        <f t="shared" si="179"/>
      </c>
      <c r="J975" s="309"/>
      <c r="K975" s="556"/>
      <c r="L975" s="319"/>
      <c r="M975" s="391">
        <f t="shared" si="186"/>
        <v>0</v>
      </c>
      <c r="N975" s="557">
        <f t="shared" si="181"/>
        <v>0</v>
      </c>
      <c r="O975" s="309"/>
      <c r="P975" s="392"/>
      <c r="Q975" s="397"/>
      <c r="R975" s="397"/>
      <c r="S975" s="397"/>
      <c r="T975" s="397"/>
      <c r="U975" s="397"/>
      <c r="V975" s="558"/>
      <c r="W975" s="389">
        <f t="shared" si="180"/>
        <v>0</v>
      </c>
    </row>
    <row r="976" spans="1:23" ht="18.75" thickBot="1">
      <c r="A976" s="328">
        <v>115</v>
      </c>
      <c r="B976" s="177"/>
      <c r="C976" s="178">
        <v>1052</v>
      </c>
      <c r="D976" s="187" t="s">
        <v>1316</v>
      </c>
      <c r="E976" s="593"/>
      <c r="F976" s="596"/>
      <c r="G976" s="310"/>
      <c r="H976" s="826">
        <f t="shared" si="185"/>
        <v>0</v>
      </c>
      <c r="I976" s="308">
        <f t="shared" si="179"/>
      </c>
      <c r="J976" s="309"/>
      <c r="K976" s="556"/>
      <c r="L976" s="319"/>
      <c r="M976" s="391">
        <f t="shared" si="186"/>
        <v>0</v>
      </c>
      <c r="N976" s="557">
        <f t="shared" si="181"/>
        <v>0</v>
      </c>
      <c r="O976" s="309"/>
      <c r="P976" s="392"/>
      <c r="Q976" s="397"/>
      <c r="R976" s="397"/>
      <c r="S976" s="397"/>
      <c r="T976" s="397"/>
      <c r="U976" s="397"/>
      <c r="V976" s="558"/>
      <c r="W976" s="389">
        <f t="shared" si="180"/>
        <v>0</v>
      </c>
    </row>
    <row r="977" spans="1:23" ht="32.25" thickBot="1">
      <c r="A977" s="328">
        <v>125</v>
      </c>
      <c r="B977" s="177"/>
      <c r="C977" s="215">
        <v>1053</v>
      </c>
      <c r="D977" s="216" t="s">
        <v>1317</v>
      </c>
      <c r="E977" s="593"/>
      <c r="F977" s="596"/>
      <c r="G977" s="310"/>
      <c r="H977" s="826">
        <f t="shared" si="185"/>
        <v>0</v>
      </c>
      <c r="I977" s="308">
        <f t="shared" si="179"/>
      </c>
      <c r="J977" s="309"/>
      <c r="K977" s="556"/>
      <c r="L977" s="319"/>
      <c r="M977" s="391">
        <f t="shared" si="186"/>
        <v>0</v>
      </c>
      <c r="N977" s="557">
        <f t="shared" si="181"/>
        <v>0</v>
      </c>
      <c r="O977" s="309"/>
      <c r="P977" s="392"/>
      <c r="Q977" s="397"/>
      <c r="R977" s="397"/>
      <c r="S977" s="397"/>
      <c r="T977" s="397"/>
      <c r="U977" s="397"/>
      <c r="V977" s="558"/>
      <c r="W977" s="389">
        <f t="shared" si="180"/>
        <v>0</v>
      </c>
    </row>
    <row r="978" spans="1:23" ht="18.75" thickBot="1">
      <c r="A978" s="329">
        <v>130</v>
      </c>
      <c r="B978" s="177"/>
      <c r="C978" s="178">
        <v>1062</v>
      </c>
      <c r="D978" s="180" t="s">
        <v>1318</v>
      </c>
      <c r="E978" s="593"/>
      <c r="F978" s="596"/>
      <c r="G978" s="310"/>
      <c r="H978" s="826">
        <f t="shared" si="185"/>
        <v>0</v>
      </c>
      <c r="I978" s="308">
        <f t="shared" si="179"/>
      </c>
      <c r="J978" s="309"/>
      <c r="K978" s="556"/>
      <c r="L978" s="319"/>
      <c r="M978" s="391">
        <f t="shared" si="186"/>
        <v>0</v>
      </c>
      <c r="N978" s="557">
        <f t="shared" si="181"/>
        <v>0</v>
      </c>
      <c r="O978" s="309"/>
      <c r="P978" s="556"/>
      <c r="Q978" s="319"/>
      <c r="R978" s="564">
        <f>+IF(+(K978+L978)&gt;=H978,+L978,+(+H978-K978))</f>
        <v>0</v>
      </c>
      <c r="S978" s="391">
        <f>P978+Q978-R978</f>
        <v>0</v>
      </c>
      <c r="T978" s="319"/>
      <c r="U978" s="319"/>
      <c r="V978" s="320"/>
      <c r="W978" s="389">
        <f t="shared" si="180"/>
        <v>0</v>
      </c>
    </row>
    <row r="979" spans="1:23" ht="18.75" thickBot="1">
      <c r="A979" s="329">
        <v>135</v>
      </c>
      <c r="B979" s="177"/>
      <c r="C979" s="178">
        <v>1063</v>
      </c>
      <c r="D979" s="180" t="s">
        <v>1319</v>
      </c>
      <c r="E979" s="593"/>
      <c r="F979" s="596"/>
      <c r="G979" s="310"/>
      <c r="H979" s="826">
        <f t="shared" si="185"/>
        <v>0</v>
      </c>
      <c r="I979" s="308">
        <f t="shared" si="179"/>
      </c>
      <c r="J979" s="309"/>
      <c r="K979" s="556"/>
      <c r="L979" s="319"/>
      <c r="M979" s="391">
        <f t="shared" si="186"/>
        <v>0</v>
      </c>
      <c r="N979" s="557">
        <f t="shared" si="181"/>
        <v>0</v>
      </c>
      <c r="O979" s="309"/>
      <c r="P979" s="392"/>
      <c r="Q979" s="397"/>
      <c r="R979" s="397"/>
      <c r="S979" s="397"/>
      <c r="T979" s="397"/>
      <c r="U979" s="397"/>
      <c r="V979" s="558"/>
      <c r="W979" s="389">
        <f t="shared" si="180"/>
        <v>0</v>
      </c>
    </row>
    <row r="980" spans="1:23" ht="18.75" thickBot="1">
      <c r="A980" s="329">
        <v>140</v>
      </c>
      <c r="B980" s="177"/>
      <c r="C980" s="215">
        <v>1069</v>
      </c>
      <c r="D980" s="217" t="s">
        <v>1320</v>
      </c>
      <c r="E980" s="593"/>
      <c r="F980" s="596"/>
      <c r="G980" s="310"/>
      <c r="H980" s="826">
        <f t="shared" si="185"/>
        <v>0</v>
      </c>
      <c r="I980" s="308">
        <f t="shared" si="179"/>
      </c>
      <c r="J980" s="309"/>
      <c r="K980" s="556"/>
      <c r="L980" s="319"/>
      <c r="M980" s="391">
        <f t="shared" si="186"/>
        <v>0</v>
      </c>
      <c r="N980" s="557">
        <f t="shared" si="181"/>
        <v>0</v>
      </c>
      <c r="O980" s="309"/>
      <c r="P980" s="556"/>
      <c r="Q980" s="319"/>
      <c r="R980" s="564">
        <f>+IF(+(K980+L980)&gt;=H980,+L980,+(+H980-K980))</f>
        <v>0</v>
      </c>
      <c r="S980" s="391">
        <f>P980+Q980-R980</f>
        <v>0</v>
      </c>
      <c r="T980" s="319"/>
      <c r="U980" s="319"/>
      <c r="V980" s="320"/>
      <c r="W980" s="389">
        <f t="shared" si="180"/>
        <v>0</v>
      </c>
    </row>
    <row r="981" spans="1:23" ht="30.75" thickBot="1">
      <c r="A981" s="329">
        <v>145</v>
      </c>
      <c r="B981" s="182"/>
      <c r="C981" s="178">
        <v>1091</v>
      </c>
      <c r="D981" s="187" t="s">
        <v>1321</v>
      </c>
      <c r="E981" s="593"/>
      <c r="F981" s="596"/>
      <c r="G981" s="310"/>
      <c r="H981" s="826">
        <f t="shared" si="185"/>
        <v>0</v>
      </c>
      <c r="I981" s="308">
        <f t="shared" si="179"/>
      </c>
      <c r="J981" s="309"/>
      <c r="K981" s="556"/>
      <c r="L981" s="319"/>
      <c r="M981" s="391">
        <f t="shared" si="186"/>
        <v>0</v>
      </c>
      <c r="N981" s="557">
        <f t="shared" si="181"/>
        <v>0</v>
      </c>
      <c r="O981" s="309"/>
      <c r="P981" s="556"/>
      <c r="Q981" s="319"/>
      <c r="R981" s="564">
        <f>+IF(+(K981+L981)&gt;=H981,+L981,+(+H981-K981))</f>
        <v>0</v>
      </c>
      <c r="S981" s="391">
        <f>P981+Q981-R981</f>
        <v>0</v>
      </c>
      <c r="T981" s="319"/>
      <c r="U981" s="319"/>
      <c r="V981" s="320"/>
      <c r="W981" s="389">
        <f t="shared" si="180"/>
        <v>0</v>
      </c>
    </row>
    <row r="982" spans="1:23" ht="18.75" thickBot="1">
      <c r="A982" s="329">
        <v>150</v>
      </c>
      <c r="B982" s="177"/>
      <c r="C982" s="178">
        <v>1092</v>
      </c>
      <c r="D982" s="187" t="s">
        <v>1568</v>
      </c>
      <c r="E982" s="593"/>
      <c r="F982" s="596"/>
      <c r="G982" s="310"/>
      <c r="H982" s="826">
        <f t="shared" si="185"/>
        <v>0</v>
      </c>
      <c r="I982" s="308">
        <f t="shared" si="179"/>
      </c>
      <c r="J982" s="309"/>
      <c r="K982" s="556"/>
      <c r="L982" s="319"/>
      <c r="M982" s="391">
        <f t="shared" si="186"/>
        <v>0</v>
      </c>
      <c r="N982" s="557">
        <f t="shared" si="181"/>
        <v>0</v>
      </c>
      <c r="O982" s="309"/>
      <c r="P982" s="392"/>
      <c r="Q982" s="397"/>
      <c r="R982" s="397"/>
      <c r="S982" s="397"/>
      <c r="T982" s="397"/>
      <c r="U982" s="397"/>
      <c r="V982" s="558"/>
      <c r="W982" s="389">
        <f t="shared" si="180"/>
        <v>0</v>
      </c>
    </row>
    <row r="983" spans="1:23" ht="18.75" thickBot="1">
      <c r="A983" s="329">
        <v>155</v>
      </c>
      <c r="B983" s="177"/>
      <c r="C983" s="184">
        <v>1098</v>
      </c>
      <c r="D983" s="188" t="s">
        <v>1322</v>
      </c>
      <c r="E983" s="593"/>
      <c r="F983" s="596"/>
      <c r="G983" s="310"/>
      <c r="H983" s="826">
        <f t="shared" si="185"/>
        <v>0</v>
      </c>
      <c r="I983" s="308">
        <f t="shared" si="179"/>
      </c>
      <c r="J983" s="309"/>
      <c r="K983" s="556"/>
      <c r="L983" s="319"/>
      <c r="M983" s="391">
        <f t="shared" si="186"/>
        <v>0</v>
      </c>
      <c r="N983" s="557">
        <f t="shared" si="181"/>
        <v>0</v>
      </c>
      <c r="O983" s="309"/>
      <c r="P983" s="556"/>
      <c r="Q983" s="319"/>
      <c r="R983" s="564">
        <f>+IF(+(K983+L983)&gt;=H983,+L983,+(+H983-K983))</f>
        <v>0</v>
      </c>
      <c r="S983" s="391">
        <f>P983+Q983-R983</f>
        <v>0</v>
      </c>
      <c r="T983" s="319"/>
      <c r="U983" s="319"/>
      <c r="V983" s="320"/>
      <c r="W983" s="389">
        <f t="shared" si="180"/>
        <v>0</v>
      </c>
    </row>
    <row r="984" spans="1:23" ht="18.75" thickBot="1">
      <c r="A984" s="329">
        <v>160</v>
      </c>
      <c r="B984" s="181">
        <v>1900</v>
      </c>
      <c r="C984" s="1164" t="s">
        <v>1328</v>
      </c>
      <c r="D984" s="1164"/>
      <c r="E984" s="597">
        <f>SUM(E985:E987)</f>
        <v>0</v>
      </c>
      <c r="F984" s="393">
        <f>SUM(F985:F987)</f>
        <v>0</v>
      </c>
      <c r="G984" s="317">
        <f>SUM(G985:G987)</f>
        <v>0</v>
      </c>
      <c r="H984" s="317">
        <f>SUM(H985:H987)</f>
        <v>0</v>
      </c>
      <c r="I984" s="308">
        <f t="shared" si="179"/>
      </c>
      <c r="J984" s="309"/>
      <c r="K984" s="394">
        <f>SUM(K985:K987)</f>
        <v>0</v>
      </c>
      <c r="L984" s="395">
        <f>SUM(L985:L987)</f>
        <v>0</v>
      </c>
      <c r="M984" s="559">
        <f>SUM(M985:M987)</f>
        <v>0</v>
      </c>
      <c r="N984" s="560">
        <f>SUM(N985:N987)</f>
        <v>0</v>
      </c>
      <c r="O984" s="309"/>
      <c r="P984" s="396"/>
      <c r="Q984" s="407"/>
      <c r="R984" s="407"/>
      <c r="S984" s="407"/>
      <c r="T984" s="407"/>
      <c r="U984" s="407"/>
      <c r="V984" s="561"/>
      <c r="W984" s="389">
        <f>S984-T984-U984-V984</f>
        <v>0</v>
      </c>
    </row>
    <row r="985" spans="1:23" ht="18.75" thickBot="1">
      <c r="A985" s="329">
        <v>165</v>
      </c>
      <c r="B985" s="177"/>
      <c r="C985" s="186">
        <v>1901</v>
      </c>
      <c r="D985" s="179" t="s">
        <v>855</v>
      </c>
      <c r="E985" s="593"/>
      <c r="F985" s="596"/>
      <c r="G985" s="310"/>
      <c r="H985" s="826">
        <f>F985+G985</f>
        <v>0</v>
      </c>
      <c r="I985" s="308">
        <f t="shared" si="179"/>
      </c>
      <c r="J985" s="309"/>
      <c r="K985" s="556"/>
      <c r="L985" s="319"/>
      <c r="M985" s="391">
        <f>H985</f>
        <v>0</v>
      </c>
      <c r="N985" s="557">
        <f>K985+L985-M985</f>
        <v>0</v>
      </c>
      <c r="O985" s="309"/>
      <c r="P985" s="392"/>
      <c r="Q985" s="397"/>
      <c r="R985" s="397"/>
      <c r="S985" s="397"/>
      <c r="T985" s="397"/>
      <c r="U985" s="397"/>
      <c r="V985" s="558"/>
      <c r="W985" s="389">
        <f>S985-T985-U985-V985</f>
        <v>0</v>
      </c>
    </row>
    <row r="986" spans="1:23" ht="18.75" thickBot="1">
      <c r="A986" s="329">
        <v>175</v>
      </c>
      <c r="B986" s="177"/>
      <c r="C986" s="178">
        <v>1981</v>
      </c>
      <c r="D986" s="180" t="s">
        <v>856</v>
      </c>
      <c r="E986" s="593"/>
      <c r="F986" s="596"/>
      <c r="G986" s="310"/>
      <c r="H986" s="826">
        <f>F986+G986</f>
        <v>0</v>
      </c>
      <c r="I986" s="308">
        <f t="shared" si="179"/>
      </c>
      <c r="J986" s="309"/>
      <c r="K986" s="556"/>
      <c r="L986" s="319"/>
      <c r="M986" s="391">
        <f>H986</f>
        <v>0</v>
      </c>
      <c r="N986" s="557">
        <f>K986+L986-M986</f>
        <v>0</v>
      </c>
      <c r="O986" s="309"/>
      <c r="P986" s="392"/>
      <c r="Q986" s="397"/>
      <c r="R986" s="397"/>
      <c r="S986" s="397"/>
      <c r="T986" s="397"/>
      <c r="U986" s="397"/>
      <c r="V986" s="558"/>
      <c r="W986" s="389">
        <f>S986-T986-U986-V986</f>
        <v>0</v>
      </c>
    </row>
    <row r="987" spans="1:23" ht="18.75" thickBot="1">
      <c r="A987" s="329">
        <v>180</v>
      </c>
      <c r="B987" s="177"/>
      <c r="C987" s="184">
        <v>1991</v>
      </c>
      <c r="D987" s="183" t="s">
        <v>857</v>
      </c>
      <c r="E987" s="593"/>
      <c r="F987" s="596"/>
      <c r="G987" s="310"/>
      <c r="H987" s="826">
        <f>F987+G987</f>
        <v>0</v>
      </c>
      <c r="I987" s="308">
        <f t="shared" si="179"/>
      </c>
      <c r="J987" s="309"/>
      <c r="K987" s="556"/>
      <c r="L987" s="319"/>
      <c r="M987" s="391">
        <f>H987</f>
        <v>0</v>
      </c>
      <c r="N987" s="557">
        <f>K987+L987-M987</f>
        <v>0</v>
      </c>
      <c r="O987" s="309"/>
      <c r="P987" s="392"/>
      <c r="Q987" s="397"/>
      <c r="R987" s="397"/>
      <c r="S987" s="397"/>
      <c r="T987" s="397"/>
      <c r="U987" s="397"/>
      <c r="V987" s="558"/>
      <c r="W987" s="389">
        <f>S987-T987-U987-V987</f>
        <v>0</v>
      </c>
    </row>
    <row r="988" spans="1:23" ht="18.75" thickBot="1">
      <c r="A988" s="329">
        <v>185</v>
      </c>
      <c r="B988" s="181">
        <v>2100</v>
      </c>
      <c r="C988" s="1164" t="s">
        <v>1524</v>
      </c>
      <c r="D988" s="1164"/>
      <c r="E988" s="597">
        <f>SUM(E989:E993)</f>
        <v>0</v>
      </c>
      <c r="F988" s="393">
        <f>SUM(F989:F993)</f>
        <v>0</v>
      </c>
      <c r="G988" s="317">
        <f>SUM(G989:G993)</f>
        <v>0</v>
      </c>
      <c r="H988" s="317">
        <f>SUM(H989:H993)</f>
        <v>0</v>
      </c>
      <c r="I988" s="308">
        <f t="shared" si="179"/>
      </c>
      <c r="J988" s="309"/>
      <c r="K988" s="394">
        <f>SUM(K989:K993)</f>
        <v>0</v>
      </c>
      <c r="L988" s="395">
        <f>SUM(L989:L993)</f>
        <v>0</v>
      </c>
      <c r="M988" s="559">
        <f>SUM(M989:M993)</f>
        <v>0</v>
      </c>
      <c r="N988" s="560">
        <f>SUM(N989:N993)</f>
        <v>0</v>
      </c>
      <c r="O988" s="309"/>
      <c r="P988" s="396"/>
      <c r="Q988" s="407"/>
      <c r="R988" s="407"/>
      <c r="S988" s="407"/>
      <c r="T988" s="407"/>
      <c r="U988" s="407"/>
      <c r="V988" s="561"/>
      <c r="W988" s="389">
        <f t="shared" si="180"/>
        <v>0</v>
      </c>
    </row>
    <row r="989" spans="1:23" ht="18.75" thickBot="1">
      <c r="A989" s="329">
        <v>190</v>
      </c>
      <c r="B989" s="177"/>
      <c r="C989" s="186">
        <v>2110</v>
      </c>
      <c r="D989" s="189" t="s">
        <v>1323</v>
      </c>
      <c r="E989" s="593"/>
      <c r="F989" s="596"/>
      <c r="G989" s="310"/>
      <c r="H989" s="826">
        <f>F989+G989</f>
        <v>0</v>
      </c>
      <c r="I989" s="308">
        <f t="shared" si="179"/>
      </c>
      <c r="J989" s="309"/>
      <c r="K989" s="556"/>
      <c r="L989" s="319"/>
      <c r="M989" s="391">
        <f>H989</f>
        <v>0</v>
      </c>
      <c r="N989" s="557">
        <f t="shared" si="181"/>
        <v>0</v>
      </c>
      <c r="O989" s="309"/>
      <c r="P989" s="392"/>
      <c r="Q989" s="397"/>
      <c r="R989" s="397"/>
      <c r="S989" s="397"/>
      <c r="T989" s="397"/>
      <c r="U989" s="397"/>
      <c r="V989" s="558"/>
      <c r="W989" s="389">
        <f t="shared" si="180"/>
        <v>0</v>
      </c>
    </row>
    <row r="990" spans="1:23" ht="18.75" thickBot="1">
      <c r="A990" s="329">
        <v>200</v>
      </c>
      <c r="B990" s="218"/>
      <c r="C990" s="178">
        <v>2120</v>
      </c>
      <c r="D990" s="206" t="s">
        <v>1324</v>
      </c>
      <c r="E990" s="593"/>
      <c r="F990" s="596"/>
      <c r="G990" s="310"/>
      <c r="H990" s="826">
        <f>F990+G990</f>
        <v>0</v>
      </c>
      <c r="I990" s="308">
        <f t="shared" si="179"/>
      </c>
      <c r="J990" s="309"/>
      <c r="K990" s="556"/>
      <c r="L990" s="319"/>
      <c r="M990" s="391">
        <f>H990</f>
        <v>0</v>
      </c>
      <c r="N990" s="557">
        <f t="shared" si="181"/>
        <v>0</v>
      </c>
      <c r="O990" s="309"/>
      <c r="P990" s="392"/>
      <c r="Q990" s="397"/>
      <c r="R990" s="397"/>
      <c r="S990" s="397"/>
      <c r="T990" s="397"/>
      <c r="U990" s="397"/>
      <c r="V990" s="558"/>
      <c r="W990" s="389">
        <f t="shared" si="180"/>
        <v>0</v>
      </c>
    </row>
    <row r="991" spans="1:23" ht="18.75" thickBot="1">
      <c r="A991" s="329">
        <v>200</v>
      </c>
      <c r="B991" s="218"/>
      <c r="C991" s="178">
        <v>2125</v>
      </c>
      <c r="D991" s="200" t="s">
        <v>1472</v>
      </c>
      <c r="E991" s="593"/>
      <c r="F991" s="596"/>
      <c r="G991" s="310"/>
      <c r="H991" s="826">
        <f>F991+G991</f>
        <v>0</v>
      </c>
      <c r="I991" s="308">
        <f t="shared" si="179"/>
      </c>
      <c r="J991" s="309"/>
      <c r="K991" s="556"/>
      <c r="L991" s="319"/>
      <c r="M991" s="391">
        <f>H991</f>
        <v>0</v>
      </c>
      <c r="N991" s="557">
        <f t="shared" si="181"/>
        <v>0</v>
      </c>
      <c r="O991" s="309"/>
      <c r="P991" s="392"/>
      <c r="Q991" s="397"/>
      <c r="R991" s="397"/>
      <c r="S991" s="397"/>
      <c r="T991" s="397"/>
      <c r="U991" s="397"/>
      <c r="V991" s="558"/>
      <c r="W991" s="389">
        <f t="shared" si="180"/>
        <v>0</v>
      </c>
    </row>
    <row r="992" spans="1:23" ht="18.75" thickBot="1">
      <c r="A992" s="329">
        <v>205</v>
      </c>
      <c r="B992" s="185"/>
      <c r="C992" s="178">
        <v>2140</v>
      </c>
      <c r="D992" s="206" t="s">
        <v>1326</v>
      </c>
      <c r="E992" s="593"/>
      <c r="F992" s="596"/>
      <c r="G992" s="310"/>
      <c r="H992" s="826">
        <f>F992+G992</f>
        <v>0</v>
      </c>
      <c r="I992" s="308">
        <f t="shared" si="179"/>
      </c>
      <c r="J992" s="309"/>
      <c r="K992" s="556"/>
      <c r="L992" s="319"/>
      <c r="M992" s="391">
        <f>H992</f>
        <v>0</v>
      </c>
      <c r="N992" s="557">
        <f t="shared" si="181"/>
        <v>0</v>
      </c>
      <c r="O992" s="309"/>
      <c r="P992" s="392"/>
      <c r="Q992" s="397"/>
      <c r="R992" s="397"/>
      <c r="S992" s="397"/>
      <c r="T992" s="397"/>
      <c r="U992" s="397"/>
      <c r="V992" s="558"/>
      <c r="W992" s="389">
        <f t="shared" si="180"/>
        <v>0</v>
      </c>
    </row>
    <row r="993" spans="1:23" ht="18.75" thickBot="1">
      <c r="A993" s="329">
        <v>210</v>
      </c>
      <c r="B993" s="177"/>
      <c r="C993" s="184">
        <v>2190</v>
      </c>
      <c r="D993" s="905" t="s">
        <v>1327</v>
      </c>
      <c r="E993" s="593"/>
      <c r="F993" s="596"/>
      <c r="G993" s="310"/>
      <c r="H993" s="826">
        <f>F993+G993</f>
        <v>0</v>
      </c>
      <c r="I993" s="308">
        <f t="shared" si="179"/>
      </c>
      <c r="J993" s="309"/>
      <c r="K993" s="556"/>
      <c r="L993" s="319"/>
      <c r="M993" s="391">
        <f>H993</f>
        <v>0</v>
      </c>
      <c r="N993" s="557">
        <f t="shared" si="181"/>
        <v>0</v>
      </c>
      <c r="O993" s="309"/>
      <c r="P993" s="392"/>
      <c r="Q993" s="397"/>
      <c r="R993" s="397"/>
      <c r="S993" s="397"/>
      <c r="T993" s="397"/>
      <c r="U993" s="397"/>
      <c r="V993" s="558"/>
      <c r="W993" s="389">
        <f t="shared" si="180"/>
        <v>0</v>
      </c>
    </row>
    <row r="994" spans="1:23" ht="18.75" thickBot="1">
      <c r="A994" s="329">
        <v>215</v>
      </c>
      <c r="B994" s="181">
        <v>2200</v>
      </c>
      <c r="C994" s="1164" t="s">
        <v>1328</v>
      </c>
      <c r="D994" s="1164"/>
      <c r="E994" s="597">
        <f>SUM(E995:E996)</f>
        <v>0</v>
      </c>
      <c r="F994" s="393">
        <f>SUM(F995:F996)</f>
        <v>0</v>
      </c>
      <c r="G994" s="317">
        <f>SUM(G995:G996)</f>
        <v>0</v>
      </c>
      <c r="H994" s="317">
        <f>SUM(H995:H996)</f>
        <v>0</v>
      </c>
      <c r="I994" s="308">
        <f t="shared" si="179"/>
      </c>
      <c r="J994" s="309"/>
      <c r="K994" s="394">
        <f>SUM(K995:K996)</f>
        <v>0</v>
      </c>
      <c r="L994" s="395">
        <f>SUM(L995:L996)</f>
        <v>0</v>
      </c>
      <c r="M994" s="559">
        <f>SUM(M995:M996)</f>
        <v>0</v>
      </c>
      <c r="N994" s="560">
        <f>SUM(N995:N996)</f>
        <v>0</v>
      </c>
      <c r="O994" s="309"/>
      <c r="P994" s="396"/>
      <c r="Q994" s="407"/>
      <c r="R994" s="407"/>
      <c r="S994" s="407"/>
      <c r="T994" s="407"/>
      <c r="U994" s="407"/>
      <c r="V994" s="561"/>
      <c r="W994" s="389">
        <f t="shared" si="180"/>
        <v>0</v>
      </c>
    </row>
    <row r="995" spans="1:23" ht="18.75" thickBot="1">
      <c r="A995" s="328">
        <v>220</v>
      </c>
      <c r="B995" s="177"/>
      <c r="C995" s="178">
        <v>2221</v>
      </c>
      <c r="D995" s="180" t="s">
        <v>1904</v>
      </c>
      <c r="E995" s="593"/>
      <c r="F995" s="596"/>
      <c r="G995" s="310"/>
      <c r="H995" s="826">
        <f aca="true" t="shared" si="189" ref="H995:H1000">F995+G995</f>
        <v>0</v>
      </c>
      <c r="I995" s="308">
        <f t="shared" si="179"/>
      </c>
      <c r="J995" s="309"/>
      <c r="K995" s="556"/>
      <c r="L995" s="319"/>
      <c r="M995" s="391">
        <f aca="true" t="shared" si="190" ref="M995:M1000">H995</f>
        <v>0</v>
      </c>
      <c r="N995" s="557">
        <f aca="true" t="shared" si="191" ref="N995:N1000">K995+L995-M995</f>
        <v>0</v>
      </c>
      <c r="O995" s="309"/>
      <c r="P995" s="392"/>
      <c r="Q995" s="397"/>
      <c r="R995" s="397"/>
      <c r="S995" s="397"/>
      <c r="T995" s="397"/>
      <c r="U995" s="397"/>
      <c r="V995" s="558"/>
      <c r="W995" s="389">
        <f t="shared" si="180"/>
        <v>0</v>
      </c>
    </row>
    <row r="996" spans="1:23" ht="18.75" thickBot="1">
      <c r="A996" s="329">
        <v>225</v>
      </c>
      <c r="B996" s="177"/>
      <c r="C996" s="184">
        <v>2224</v>
      </c>
      <c r="D996" s="183" t="s">
        <v>1329</v>
      </c>
      <c r="E996" s="593"/>
      <c r="F996" s="596"/>
      <c r="G996" s="310"/>
      <c r="H996" s="826">
        <f t="shared" si="189"/>
        <v>0</v>
      </c>
      <c r="I996" s="308">
        <f t="shared" si="179"/>
      </c>
      <c r="J996" s="309"/>
      <c r="K996" s="556"/>
      <c r="L996" s="319"/>
      <c r="M996" s="391">
        <f t="shared" si="190"/>
        <v>0</v>
      </c>
      <c r="N996" s="557">
        <f t="shared" si="191"/>
        <v>0</v>
      </c>
      <c r="O996" s="309"/>
      <c r="P996" s="392"/>
      <c r="Q996" s="397"/>
      <c r="R996" s="397"/>
      <c r="S996" s="397"/>
      <c r="T996" s="397"/>
      <c r="U996" s="397"/>
      <c r="V996" s="558"/>
      <c r="W996" s="389">
        <f t="shared" si="180"/>
        <v>0</v>
      </c>
    </row>
    <row r="997" spans="1:23" ht="18.75" thickBot="1">
      <c r="A997" s="329">
        <v>230</v>
      </c>
      <c r="B997" s="181">
        <v>2500</v>
      </c>
      <c r="C997" s="1166" t="s">
        <v>1330</v>
      </c>
      <c r="D997" s="1166"/>
      <c r="E997" s="597"/>
      <c r="F997" s="602"/>
      <c r="G997" s="324"/>
      <c r="H997" s="826">
        <f t="shared" si="189"/>
        <v>0</v>
      </c>
      <c r="I997" s="308">
        <f t="shared" si="179"/>
      </c>
      <c r="J997" s="309"/>
      <c r="K997" s="563"/>
      <c r="L997" s="321"/>
      <c r="M997" s="391">
        <f t="shared" si="190"/>
        <v>0</v>
      </c>
      <c r="N997" s="557">
        <f t="shared" si="191"/>
        <v>0</v>
      </c>
      <c r="O997" s="309"/>
      <c r="P997" s="396"/>
      <c r="Q997" s="407"/>
      <c r="R997" s="397"/>
      <c r="S997" s="397"/>
      <c r="T997" s="407"/>
      <c r="U997" s="397"/>
      <c r="V997" s="558"/>
      <c r="W997" s="389">
        <f t="shared" si="180"/>
        <v>0</v>
      </c>
    </row>
    <row r="998" spans="1:23" ht="18.75" thickBot="1">
      <c r="A998" s="329">
        <v>245</v>
      </c>
      <c r="B998" s="181">
        <v>2600</v>
      </c>
      <c r="C998" s="1168" t="s">
        <v>1331</v>
      </c>
      <c r="D998" s="1170"/>
      <c r="E998" s="597"/>
      <c r="F998" s="602"/>
      <c r="G998" s="324"/>
      <c r="H998" s="826">
        <f t="shared" si="189"/>
        <v>0</v>
      </c>
      <c r="I998" s="308">
        <f t="shared" si="179"/>
      </c>
      <c r="J998" s="309"/>
      <c r="K998" s="563"/>
      <c r="L998" s="321"/>
      <c r="M998" s="391">
        <f t="shared" si="190"/>
        <v>0</v>
      </c>
      <c r="N998" s="557">
        <f t="shared" si="191"/>
        <v>0</v>
      </c>
      <c r="O998" s="309"/>
      <c r="P998" s="396"/>
      <c r="Q998" s="407"/>
      <c r="R998" s="397"/>
      <c r="S998" s="397"/>
      <c r="T998" s="407"/>
      <c r="U998" s="397"/>
      <c r="V998" s="558"/>
      <c r="W998" s="389">
        <f t="shared" si="180"/>
        <v>0</v>
      </c>
    </row>
    <row r="999" spans="1:23" ht="18.75" thickBot="1">
      <c r="A999" s="328">
        <v>220</v>
      </c>
      <c r="B999" s="181">
        <v>2700</v>
      </c>
      <c r="C999" s="1168" t="s">
        <v>1332</v>
      </c>
      <c r="D999" s="1170"/>
      <c r="E999" s="597"/>
      <c r="F999" s="602"/>
      <c r="G999" s="324"/>
      <c r="H999" s="826">
        <f t="shared" si="189"/>
        <v>0</v>
      </c>
      <c r="I999" s="308">
        <f t="shared" si="179"/>
      </c>
      <c r="J999" s="309"/>
      <c r="K999" s="563"/>
      <c r="L999" s="321"/>
      <c r="M999" s="391">
        <f t="shared" si="190"/>
        <v>0</v>
      </c>
      <c r="N999" s="557">
        <f t="shared" si="191"/>
        <v>0</v>
      </c>
      <c r="O999" s="309"/>
      <c r="P999" s="396"/>
      <c r="Q999" s="407"/>
      <c r="R999" s="397"/>
      <c r="S999" s="397"/>
      <c r="T999" s="407"/>
      <c r="U999" s="397"/>
      <c r="V999" s="558"/>
      <c r="W999" s="389">
        <f t="shared" si="180"/>
        <v>0</v>
      </c>
    </row>
    <row r="1000" spans="1:23" ht="18.75" thickBot="1">
      <c r="A1000" s="329">
        <v>225</v>
      </c>
      <c r="B1000" s="181">
        <v>2800</v>
      </c>
      <c r="C1000" s="1168" t="s">
        <v>1333</v>
      </c>
      <c r="D1000" s="1170"/>
      <c r="E1000" s="597"/>
      <c r="F1000" s="602"/>
      <c r="G1000" s="324"/>
      <c r="H1000" s="826">
        <f t="shared" si="189"/>
        <v>0</v>
      </c>
      <c r="I1000" s="308">
        <f t="shared" si="179"/>
      </c>
      <c r="J1000" s="309"/>
      <c r="K1000" s="563"/>
      <c r="L1000" s="321"/>
      <c r="M1000" s="391">
        <f t="shared" si="190"/>
        <v>0</v>
      </c>
      <c r="N1000" s="557">
        <f t="shared" si="191"/>
        <v>0</v>
      </c>
      <c r="O1000" s="309"/>
      <c r="P1000" s="396"/>
      <c r="Q1000" s="407"/>
      <c r="R1000" s="397"/>
      <c r="S1000" s="397"/>
      <c r="T1000" s="407"/>
      <c r="U1000" s="397"/>
      <c r="V1000" s="558"/>
      <c r="W1000" s="389">
        <f t="shared" si="180"/>
        <v>0</v>
      </c>
    </row>
    <row r="1001" spans="1:23" ht="18.75" thickBot="1">
      <c r="A1001" s="329">
        <v>230</v>
      </c>
      <c r="B1001" s="181">
        <v>2900</v>
      </c>
      <c r="C1001" s="1160" t="s">
        <v>1334</v>
      </c>
      <c r="D1001" s="1165"/>
      <c r="E1001" s="597">
        <f>SUM(E1002:E1007)</f>
        <v>0</v>
      </c>
      <c r="F1001" s="393">
        <f>SUM(F1002:F1007)</f>
        <v>0</v>
      </c>
      <c r="G1001" s="317">
        <f>SUM(G1002:G1007)</f>
        <v>0</v>
      </c>
      <c r="H1001" s="317">
        <f>SUM(H1002:H1007)</f>
        <v>0</v>
      </c>
      <c r="I1001" s="308">
        <f t="shared" si="179"/>
      </c>
      <c r="J1001" s="309"/>
      <c r="K1001" s="394">
        <f>SUM(K1002:K1007)</f>
        <v>0</v>
      </c>
      <c r="L1001" s="395">
        <f>SUM(L1002:L1007)</f>
        <v>0</v>
      </c>
      <c r="M1001" s="559">
        <f>SUM(M1002:M1007)</f>
        <v>0</v>
      </c>
      <c r="N1001" s="560">
        <f>SUM(N1002:N1007)</f>
        <v>0</v>
      </c>
      <c r="O1001" s="309"/>
      <c r="P1001" s="396"/>
      <c r="Q1001" s="407"/>
      <c r="R1001" s="407"/>
      <c r="S1001" s="407"/>
      <c r="T1001" s="407"/>
      <c r="U1001" s="407"/>
      <c r="V1001" s="561"/>
      <c r="W1001" s="389">
        <f t="shared" si="180"/>
        <v>0</v>
      </c>
    </row>
    <row r="1002" spans="1:23" ht="18.75" thickBot="1">
      <c r="A1002" s="329">
        <v>235</v>
      </c>
      <c r="B1002" s="219"/>
      <c r="C1002" s="186">
        <v>2920</v>
      </c>
      <c r="D1002" s="400" t="s">
        <v>1335</v>
      </c>
      <c r="E1002" s="593"/>
      <c r="F1002" s="596"/>
      <c r="G1002" s="310"/>
      <c r="H1002" s="826">
        <f aca="true" t="shared" si="192" ref="H1002:H1007">F1002+G1002</f>
        <v>0</v>
      </c>
      <c r="I1002" s="308">
        <f t="shared" si="179"/>
      </c>
      <c r="J1002" s="309"/>
      <c r="K1002" s="556"/>
      <c r="L1002" s="319"/>
      <c r="M1002" s="391">
        <f aca="true" t="shared" si="193" ref="M1002:M1007">H1002</f>
        <v>0</v>
      </c>
      <c r="N1002" s="557">
        <f aca="true" t="shared" si="194" ref="N1002:N1007">K1002+L1002-M1002</f>
        <v>0</v>
      </c>
      <c r="O1002" s="309"/>
      <c r="P1002" s="392"/>
      <c r="Q1002" s="397"/>
      <c r="R1002" s="397"/>
      <c r="S1002" s="397"/>
      <c r="T1002" s="397"/>
      <c r="U1002" s="397"/>
      <c r="V1002" s="558"/>
      <c r="W1002" s="389">
        <f t="shared" si="180"/>
        <v>0</v>
      </c>
    </row>
    <row r="1003" spans="1:23" ht="36" customHeight="1" thickBot="1">
      <c r="A1003" s="329">
        <v>240</v>
      </c>
      <c r="B1003" s="219"/>
      <c r="C1003" s="215">
        <v>2969</v>
      </c>
      <c r="D1003" s="401" t="s">
        <v>1336</v>
      </c>
      <c r="E1003" s="593"/>
      <c r="F1003" s="596"/>
      <c r="G1003" s="310"/>
      <c r="H1003" s="826">
        <f t="shared" si="192"/>
        <v>0</v>
      </c>
      <c r="I1003" s="308">
        <f t="shared" si="179"/>
      </c>
      <c r="J1003" s="309"/>
      <c r="K1003" s="556"/>
      <c r="L1003" s="319"/>
      <c r="M1003" s="391">
        <f t="shared" si="193"/>
        <v>0</v>
      </c>
      <c r="N1003" s="557">
        <f t="shared" si="194"/>
        <v>0</v>
      </c>
      <c r="O1003" s="309"/>
      <c r="P1003" s="392"/>
      <c r="Q1003" s="397"/>
      <c r="R1003" s="397"/>
      <c r="S1003" s="397"/>
      <c r="T1003" s="397"/>
      <c r="U1003" s="397"/>
      <c r="V1003" s="558"/>
      <c r="W1003" s="389">
        <f t="shared" si="180"/>
        <v>0</v>
      </c>
    </row>
    <row r="1004" spans="1:23" ht="32.25" thickBot="1">
      <c r="A1004" s="329">
        <v>245</v>
      </c>
      <c r="B1004" s="219"/>
      <c r="C1004" s="215">
        <v>2970</v>
      </c>
      <c r="D1004" s="401" t="s">
        <v>1337</v>
      </c>
      <c r="E1004" s="593"/>
      <c r="F1004" s="596"/>
      <c r="G1004" s="310"/>
      <c r="H1004" s="826">
        <f t="shared" si="192"/>
        <v>0</v>
      </c>
      <c r="I1004" s="308">
        <f t="shared" si="179"/>
      </c>
      <c r="J1004" s="309"/>
      <c r="K1004" s="556"/>
      <c r="L1004" s="319"/>
      <c r="M1004" s="391">
        <f t="shared" si="193"/>
        <v>0</v>
      </c>
      <c r="N1004" s="557">
        <f t="shared" si="194"/>
        <v>0</v>
      </c>
      <c r="O1004" s="309"/>
      <c r="P1004" s="392"/>
      <c r="Q1004" s="397"/>
      <c r="R1004" s="397"/>
      <c r="S1004" s="397"/>
      <c r="T1004" s="397"/>
      <c r="U1004" s="397"/>
      <c r="V1004" s="558"/>
      <c r="W1004" s="389">
        <f t="shared" si="180"/>
        <v>0</v>
      </c>
    </row>
    <row r="1005" spans="1:23" ht="18.75" thickBot="1">
      <c r="A1005" s="328">
        <v>250</v>
      </c>
      <c r="B1005" s="219"/>
      <c r="C1005" s="213">
        <v>2989</v>
      </c>
      <c r="D1005" s="402" t="s">
        <v>1338</v>
      </c>
      <c r="E1005" s="593"/>
      <c r="F1005" s="596"/>
      <c r="G1005" s="310"/>
      <c r="H1005" s="826">
        <f t="shared" si="192"/>
        <v>0</v>
      </c>
      <c r="I1005" s="308">
        <f t="shared" si="179"/>
      </c>
      <c r="J1005" s="309"/>
      <c r="K1005" s="556"/>
      <c r="L1005" s="319"/>
      <c r="M1005" s="391">
        <f t="shared" si="193"/>
        <v>0</v>
      </c>
      <c r="N1005" s="557">
        <f t="shared" si="194"/>
        <v>0</v>
      </c>
      <c r="O1005" s="309"/>
      <c r="P1005" s="392"/>
      <c r="Q1005" s="397"/>
      <c r="R1005" s="397"/>
      <c r="S1005" s="397"/>
      <c r="T1005" s="397"/>
      <c r="U1005" s="397"/>
      <c r="V1005" s="558"/>
      <c r="W1005" s="389">
        <f t="shared" si="180"/>
        <v>0</v>
      </c>
    </row>
    <row r="1006" spans="1:23" ht="18.75" thickBot="1">
      <c r="A1006" s="329">
        <v>255</v>
      </c>
      <c r="B1006" s="177"/>
      <c r="C1006" s="178">
        <v>2991</v>
      </c>
      <c r="D1006" s="403" t="s">
        <v>1339</v>
      </c>
      <c r="E1006" s="593"/>
      <c r="F1006" s="596"/>
      <c r="G1006" s="310"/>
      <c r="H1006" s="826">
        <f t="shared" si="192"/>
        <v>0</v>
      </c>
      <c r="I1006" s="308">
        <f t="shared" si="179"/>
      </c>
      <c r="J1006" s="309"/>
      <c r="K1006" s="556"/>
      <c r="L1006" s="319"/>
      <c r="M1006" s="391">
        <f t="shared" si="193"/>
        <v>0</v>
      </c>
      <c r="N1006" s="557">
        <f t="shared" si="194"/>
        <v>0</v>
      </c>
      <c r="O1006" s="309"/>
      <c r="P1006" s="392"/>
      <c r="Q1006" s="397"/>
      <c r="R1006" s="397"/>
      <c r="S1006" s="397"/>
      <c r="T1006" s="397"/>
      <c r="U1006" s="397"/>
      <c r="V1006" s="558"/>
      <c r="W1006" s="389">
        <f t="shared" si="180"/>
        <v>0</v>
      </c>
    </row>
    <row r="1007" spans="1:23" ht="18.75" thickBot="1">
      <c r="A1007" s="329">
        <v>265</v>
      </c>
      <c r="B1007" s="177"/>
      <c r="C1007" s="184">
        <v>2992</v>
      </c>
      <c r="D1007" s="197" t="s">
        <v>1340</v>
      </c>
      <c r="E1007" s="593"/>
      <c r="F1007" s="596"/>
      <c r="G1007" s="310"/>
      <c r="H1007" s="826">
        <f t="shared" si="192"/>
        <v>0</v>
      </c>
      <c r="I1007" s="308">
        <f t="shared" si="179"/>
      </c>
      <c r="J1007" s="309"/>
      <c r="K1007" s="556"/>
      <c r="L1007" s="319"/>
      <c r="M1007" s="391">
        <f t="shared" si="193"/>
        <v>0</v>
      </c>
      <c r="N1007" s="557">
        <f t="shared" si="194"/>
        <v>0</v>
      </c>
      <c r="O1007" s="309"/>
      <c r="P1007" s="392"/>
      <c r="Q1007" s="397"/>
      <c r="R1007" s="397"/>
      <c r="S1007" s="397"/>
      <c r="T1007" s="397"/>
      <c r="U1007" s="397"/>
      <c r="V1007" s="558"/>
      <c r="W1007" s="389">
        <f t="shared" si="180"/>
        <v>0</v>
      </c>
    </row>
    <row r="1008" spans="1:23" ht="18.75" thickBot="1">
      <c r="A1008" s="328">
        <v>270</v>
      </c>
      <c r="B1008" s="181">
        <v>3300</v>
      </c>
      <c r="C1008" s="1160" t="s">
        <v>1341</v>
      </c>
      <c r="D1008" s="1160"/>
      <c r="E1008" s="597">
        <f>SUM(E1009:E1014)</f>
        <v>0</v>
      </c>
      <c r="F1008" s="393">
        <f>SUM(F1009:F1014)</f>
        <v>0</v>
      </c>
      <c r="G1008" s="317">
        <f>SUM(G1009:G1014)</f>
        <v>0</v>
      </c>
      <c r="H1008" s="317">
        <f>SUM(H1009:H1014)</f>
        <v>0</v>
      </c>
      <c r="I1008" s="308">
        <f t="shared" si="179"/>
      </c>
      <c r="J1008" s="309"/>
      <c r="K1008" s="396"/>
      <c r="L1008" s="407"/>
      <c r="M1008" s="407"/>
      <c r="N1008" s="561"/>
      <c r="O1008" s="309"/>
      <c r="P1008" s="396"/>
      <c r="Q1008" s="407"/>
      <c r="R1008" s="407"/>
      <c r="S1008" s="407"/>
      <c r="T1008" s="407"/>
      <c r="U1008" s="407"/>
      <c r="V1008" s="561"/>
      <c r="W1008" s="389">
        <f t="shared" si="180"/>
        <v>0</v>
      </c>
    </row>
    <row r="1009" spans="1:23" ht="18.75" thickBot="1">
      <c r="A1009" s="328">
        <v>290</v>
      </c>
      <c r="B1009" s="185"/>
      <c r="C1009" s="186">
        <v>3301</v>
      </c>
      <c r="D1009" s="616" t="s">
        <v>1342</v>
      </c>
      <c r="E1009" s="593"/>
      <c r="F1009" s="596"/>
      <c r="G1009" s="310"/>
      <c r="H1009" s="826">
        <f aca="true" t="shared" si="195" ref="H1009:H1017">F1009+G1009</f>
        <v>0</v>
      </c>
      <c r="I1009" s="308">
        <f t="shared" si="179"/>
      </c>
      <c r="J1009" s="309"/>
      <c r="K1009" s="392"/>
      <c r="L1009" s="397"/>
      <c r="M1009" s="397"/>
      <c r="N1009" s="558"/>
      <c r="O1009" s="309"/>
      <c r="P1009" s="392"/>
      <c r="Q1009" s="397"/>
      <c r="R1009" s="397"/>
      <c r="S1009" s="397"/>
      <c r="T1009" s="397"/>
      <c r="U1009" s="397"/>
      <c r="V1009" s="558"/>
      <c r="W1009" s="389">
        <f t="shared" si="180"/>
        <v>0</v>
      </c>
    </row>
    <row r="1010" spans="1:23" ht="18.75" thickBot="1">
      <c r="A1010" s="398">
        <v>320</v>
      </c>
      <c r="B1010" s="185"/>
      <c r="C1010" s="215">
        <v>3302</v>
      </c>
      <c r="D1010" s="617" t="s">
        <v>1473</v>
      </c>
      <c r="E1010" s="593"/>
      <c r="F1010" s="596"/>
      <c r="G1010" s="310"/>
      <c r="H1010" s="826">
        <f t="shared" si="195"/>
        <v>0</v>
      </c>
      <c r="I1010" s="308">
        <f t="shared" si="179"/>
      </c>
      <c r="J1010" s="309"/>
      <c r="K1010" s="392"/>
      <c r="L1010" s="397"/>
      <c r="M1010" s="397"/>
      <c r="N1010" s="558"/>
      <c r="O1010" s="309"/>
      <c r="P1010" s="392"/>
      <c r="Q1010" s="397"/>
      <c r="R1010" s="397"/>
      <c r="S1010" s="397"/>
      <c r="T1010" s="397"/>
      <c r="U1010" s="397"/>
      <c r="V1010" s="558"/>
      <c r="W1010" s="389">
        <f t="shared" si="180"/>
        <v>0</v>
      </c>
    </row>
    <row r="1011" spans="1:23" ht="18.75" thickBot="1">
      <c r="A1011" s="328">
        <v>330</v>
      </c>
      <c r="B1011" s="185"/>
      <c r="C1011" s="215">
        <v>3303</v>
      </c>
      <c r="D1011" s="617" t="s">
        <v>1344</v>
      </c>
      <c r="E1011" s="593"/>
      <c r="F1011" s="596"/>
      <c r="G1011" s="310"/>
      <c r="H1011" s="826">
        <f t="shared" si="195"/>
        <v>0</v>
      </c>
      <c r="I1011" s="308">
        <f t="shared" si="179"/>
      </c>
      <c r="J1011" s="309"/>
      <c r="K1011" s="392"/>
      <c r="L1011" s="397"/>
      <c r="M1011" s="397"/>
      <c r="N1011" s="558"/>
      <c r="O1011" s="309"/>
      <c r="P1011" s="392"/>
      <c r="Q1011" s="397"/>
      <c r="R1011" s="397"/>
      <c r="S1011" s="397"/>
      <c r="T1011" s="397"/>
      <c r="U1011" s="397"/>
      <c r="V1011" s="558"/>
      <c r="W1011" s="389">
        <f t="shared" si="180"/>
        <v>0</v>
      </c>
    </row>
    <row r="1012" spans="1:23" ht="18.75" thickBot="1">
      <c r="A1012" s="328">
        <v>350</v>
      </c>
      <c r="B1012" s="185"/>
      <c r="C1012" s="213">
        <v>3304</v>
      </c>
      <c r="D1012" s="618" t="s">
        <v>1345</v>
      </c>
      <c r="E1012" s="593"/>
      <c r="F1012" s="596"/>
      <c r="G1012" s="310"/>
      <c r="H1012" s="826">
        <f t="shared" si="195"/>
        <v>0</v>
      </c>
      <c r="I1012" s="308">
        <f t="shared" si="179"/>
      </c>
      <c r="J1012" s="309"/>
      <c r="K1012" s="392"/>
      <c r="L1012" s="397"/>
      <c r="M1012" s="397"/>
      <c r="N1012" s="558"/>
      <c r="O1012" s="309"/>
      <c r="P1012" s="392"/>
      <c r="Q1012" s="397"/>
      <c r="R1012" s="397"/>
      <c r="S1012" s="397"/>
      <c r="T1012" s="397"/>
      <c r="U1012" s="397"/>
      <c r="V1012" s="558"/>
      <c r="W1012" s="389">
        <f t="shared" si="180"/>
        <v>0</v>
      </c>
    </row>
    <row r="1013" spans="1:23" ht="30.75" thickBot="1">
      <c r="A1013" s="329">
        <v>355</v>
      </c>
      <c r="B1013" s="185"/>
      <c r="C1013" s="184">
        <v>3305</v>
      </c>
      <c r="D1013" s="619" t="s">
        <v>1346</v>
      </c>
      <c r="E1013" s="593"/>
      <c r="F1013" s="596"/>
      <c r="G1013" s="310"/>
      <c r="H1013" s="826">
        <f t="shared" si="195"/>
        <v>0</v>
      </c>
      <c r="I1013" s="308">
        <f t="shared" si="179"/>
      </c>
      <c r="J1013" s="309"/>
      <c r="K1013" s="392"/>
      <c r="L1013" s="397"/>
      <c r="M1013" s="397"/>
      <c r="N1013" s="558"/>
      <c r="O1013" s="309"/>
      <c r="P1013" s="392"/>
      <c r="Q1013" s="397"/>
      <c r="R1013" s="397"/>
      <c r="S1013" s="397"/>
      <c r="T1013" s="397"/>
      <c r="U1013" s="397"/>
      <c r="V1013" s="558"/>
      <c r="W1013" s="389">
        <f t="shared" si="180"/>
        <v>0</v>
      </c>
    </row>
    <row r="1014" spans="1:23" ht="18.75" thickBot="1">
      <c r="A1014" s="329">
        <v>375</v>
      </c>
      <c r="B1014" s="185"/>
      <c r="C1014" s="184">
        <v>3306</v>
      </c>
      <c r="D1014" s="619" t="s">
        <v>1347</v>
      </c>
      <c r="E1014" s="593"/>
      <c r="F1014" s="596"/>
      <c r="G1014" s="310"/>
      <c r="H1014" s="826">
        <f t="shared" si="195"/>
        <v>0</v>
      </c>
      <c r="I1014" s="308">
        <f t="shared" si="179"/>
      </c>
      <c r="J1014" s="309"/>
      <c r="K1014" s="392"/>
      <c r="L1014" s="397"/>
      <c r="M1014" s="397"/>
      <c r="N1014" s="558"/>
      <c r="O1014" s="309"/>
      <c r="P1014" s="392"/>
      <c r="Q1014" s="397"/>
      <c r="R1014" s="397"/>
      <c r="S1014" s="397"/>
      <c r="T1014" s="397"/>
      <c r="U1014" s="397"/>
      <c r="V1014" s="558"/>
      <c r="W1014" s="389">
        <f t="shared" si="180"/>
        <v>0</v>
      </c>
    </row>
    <row r="1015" spans="1:23" ht="18.75" thickBot="1">
      <c r="A1015" s="329">
        <v>380</v>
      </c>
      <c r="B1015" s="181">
        <v>3900</v>
      </c>
      <c r="C1015" s="1166" t="s">
        <v>1348</v>
      </c>
      <c r="D1015" s="1171"/>
      <c r="E1015" s="597"/>
      <c r="F1015" s="602"/>
      <c r="G1015" s="324"/>
      <c r="H1015" s="826">
        <f t="shared" si="195"/>
        <v>0</v>
      </c>
      <c r="I1015" s="308">
        <f aca="true" t="shared" si="196" ref="I1015:I1062">(IF($E1015&lt;&gt;0,$I$2,IF($H1015&lt;&gt;0,$I$2,"")))</f>
      </c>
      <c r="J1015" s="309"/>
      <c r="K1015" s="563"/>
      <c r="L1015" s="321"/>
      <c r="M1015" s="395">
        <f aca="true" t="shared" si="197" ref="M1015:M1058">H1015</f>
        <v>0</v>
      </c>
      <c r="N1015" s="557">
        <f>K1015+L1015-M1015</f>
        <v>0</v>
      </c>
      <c r="O1015" s="309"/>
      <c r="P1015" s="563"/>
      <c r="Q1015" s="321"/>
      <c r="R1015" s="564">
        <f>+IF(+(K1015+L1015)&gt;=H1015,+L1015,+(+H1015-K1015))</f>
        <v>0</v>
      </c>
      <c r="S1015" s="391">
        <f>P1015+Q1015-R1015</f>
        <v>0</v>
      </c>
      <c r="T1015" s="321"/>
      <c r="U1015" s="321"/>
      <c r="V1015" s="320"/>
      <c r="W1015" s="389">
        <f aca="true" t="shared" si="198" ref="W1015:W1058">S1015-T1015-U1015-V1015</f>
        <v>0</v>
      </c>
    </row>
    <row r="1016" spans="1:23" ht="18.75" thickBot="1">
      <c r="A1016" s="329">
        <v>385</v>
      </c>
      <c r="B1016" s="181">
        <v>4000</v>
      </c>
      <c r="C1016" s="1167" t="s">
        <v>1349</v>
      </c>
      <c r="D1016" s="1167"/>
      <c r="E1016" s="597"/>
      <c r="F1016" s="602"/>
      <c r="G1016" s="324"/>
      <c r="H1016" s="826">
        <f t="shared" si="195"/>
        <v>0</v>
      </c>
      <c r="I1016" s="308">
        <f t="shared" si="196"/>
      </c>
      <c r="J1016" s="309"/>
      <c r="K1016" s="563"/>
      <c r="L1016" s="321"/>
      <c r="M1016" s="395">
        <f t="shared" si="197"/>
        <v>0</v>
      </c>
      <c r="N1016" s="557">
        <f>K1016+L1016-M1016</f>
        <v>0</v>
      </c>
      <c r="O1016" s="309"/>
      <c r="P1016" s="396"/>
      <c r="Q1016" s="407"/>
      <c r="R1016" s="407"/>
      <c r="S1016" s="397"/>
      <c r="T1016" s="407"/>
      <c r="U1016" s="407"/>
      <c r="V1016" s="558"/>
      <c r="W1016" s="389">
        <f t="shared" si="198"/>
        <v>0</v>
      </c>
    </row>
    <row r="1017" spans="1:23" ht="18.75" thickBot="1">
      <c r="A1017" s="329">
        <v>390</v>
      </c>
      <c r="B1017" s="181">
        <v>4100</v>
      </c>
      <c r="C1017" s="1167" t="s">
        <v>1350</v>
      </c>
      <c r="D1017" s="1167"/>
      <c r="E1017" s="597"/>
      <c r="F1017" s="602"/>
      <c r="G1017" s="324"/>
      <c r="H1017" s="826">
        <f t="shared" si="195"/>
        <v>0</v>
      </c>
      <c r="I1017" s="308">
        <f t="shared" si="196"/>
      </c>
      <c r="J1017" s="309"/>
      <c r="K1017" s="396"/>
      <c r="L1017" s="407"/>
      <c r="M1017" s="407"/>
      <c r="N1017" s="561"/>
      <c r="O1017" s="309"/>
      <c r="P1017" s="396"/>
      <c r="Q1017" s="407"/>
      <c r="R1017" s="407"/>
      <c r="S1017" s="407"/>
      <c r="T1017" s="407"/>
      <c r="U1017" s="407"/>
      <c r="V1017" s="561"/>
      <c r="W1017" s="389">
        <f t="shared" si="198"/>
        <v>0</v>
      </c>
    </row>
    <row r="1018" spans="1:23" ht="18.75" thickBot="1">
      <c r="A1018" s="329">
        <v>395</v>
      </c>
      <c r="B1018" s="181">
        <v>4200</v>
      </c>
      <c r="C1018" s="1160" t="s">
        <v>1351</v>
      </c>
      <c r="D1018" s="1165"/>
      <c r="E1018" s="597">
        <f>SUM(E1019:E1024)</f>
        <v>0</v>
      </c>
      <c r="F1018" s="393">
        <f>SUM(F1019:F1024)</f>
        <v>0</v>
      </c>
      <c r="G1018" s="317">
        <f>SUM(G1019:G1024)</f>
        <v>0</v>
      </c>
      <c r="H1018" s="317">
        <f>SUM(H1019:H1024)</f>
        <v>0</v>
      </c>
      <c r="I1018" s="308">
        <f t="shared" si="196"/>
      </c>
      <c r="J1018" s="309"/>
      <c r="K1018" s="394">
        <f>SUM(K1019:K1024)</f>
        <v>0</v>
      </c>
      <c r="L1018" s="395">
        <f>SUM(L1019:L1024)</f>
        <v>0</v>
      </c>
      <c r="M1018" s="559">
        <f>SUM(M1019:M1024)</f>
        <v>0</v>
      </c>
      <c r="N1018" s="560">
        <f>SUM(N1019:N1024)</f>
        <v>0</v>
      </c>
      <c r="O1018" s="309"/>
      <c r="P1018" s="394">
        <f aca="true" t="shared" si="199" ref="P1018:V1018">SUM(P1019:P1024)</f>
        <v>0</v>
      </c>
      <c r="Q1018" s="395">
        <f t="shared" si="199"/>
        <v>0</v>
      </c>
      <c r="R1018" s="395">
        <f t="shared" si="199"/>
        <v>0</v>
      </c>
      <c r="S1018" s="395">
        <f t="shared" si="199"/>
        <v>0</v>
      </c>
      <c r="T1018" s="395">
        <f t="shared" si="199"/>
        <v>0</v>
      </c>
      <c r="U1018" s="395">
        <f t="shared" si="199"/>
        <v>0</v>
      </c>
      <c r="V1018" s="560">
        <f t="shared" si="199"/>
        <v>0</v>
      </c>
      <c r="W1018" s="389">
        <f t="shared" si="198"/>
        <v>0</v>
      </c>
    </row>
    <row r="1019" spans="1:23" ht="18.75" thickBot="1">
      <c r="A1019" s="323">
        <v>397</v>
      </c>
      <c r="B1019" s="220"/>
      <c r="C1019" s="186">
        <v>4201</v>
      </c>
      <c r="D1019" s="179" t="s">
        <v>1352</v>
      </c>
      <c r="E1019" s="593"/>
      <c r="F1019" s="596"/>
      <c r="G1019" s="310"/>
      <c r="H1019" s="826">
        <f aca="true" t="shared" si="200" ref="H1019:H1024">F1019+G1019</f>
        <v>0</v>
      </c>
      <c r="I1019" s="308">
        <f t="shared" si="196"/>
      </c>
      <c r="J1019" s="309"/>
      <c r="K1019" s="556"/>
      <c r="L1019" s="319"/>
      <c r="M1019" s="391">
        <f t="shared" si="197"/>
        <v>0</v>
      </c>
      <c r="N1019" s="557">
        <f aca="true" t="shared" si="201" ref="N1019:N1024">K1019+L1019-M1019</f>
        <v>0</v>
      </c>
      <c r="O1019" s="309"/>
      <c r="P1019" s="556"/>
      <c r="Q1019" s="319"/>
      <c r="R1019" s="564">
        <f aca="true" t="shared" si="202" ref="R1019:R1024">+IF(+(K1019+L1019)&gt;=H1019,+L1019,+(+H1019-K1019))</f>
        <v>0</v>
      </c>
      <c r="S1019" s="391">
        <f aca="true" t="shared" si="203" ref="S1019:S1024">P1019+Q1019-R1019</f>
        <v>0</v>
      </c>
      <c r="T1019" s="319"/>
      <c r="U1019" s="319"/>
      <c r="V1019" s="320"/>
      <c r="W1019" s="389">
        <f t="shared" si="198"/>
        <v>0</v>
      </c>
    </row>
    <row r="1020" spans="1:23" ht="18.75" thickBot="1">
      <c r="A1020" s="311">
        <v>398</v>
      </c>
      <c r="B1020" s="220"/>
      <c r="C1020" s="178">
        <v>4202</v>
      </c>
      <c r="D1020" s="180" t="s">
        <v>1353</v>
      </c>
      <c r="E1020" s="593"/>
      <c r="F1020" s="596"/>
      <c r="G1020" s="310"/>
      <c r="H1020" s="826">
        <f t="shared" si="200"/>
        <v>0</v>
      </c>
      <c r="I1020" s="308">
        <f t="shared" si="196"/>
      </c>
      <c r="J1020" s="309"/>
      <c r="K1020" s="556"/>
      <c r="L1020" s="319"/>
      <c r="M1020" s="391">
        <f t="shared" si="197"/>
        <v>0</v>
      </c>
      <c r="N1020" s="557">
        <f t="shared" si="201"/>
        <v>0</v>
      </c>
      <c r="O1020" s="309"/>
      <c r="P1020" s="556"/>
      <c r="Q1020" s="319"/>
      <c r="R1020" s="564">
        <f t="shared" si="202"/>
        <v>0</v>
      </c>
      <c r="S1020" s="391">
        <f t="shared" si="203"/>
        <v>0</v>
      </c>
      <c r="T1020" s="319"/>
      <c r="U1020" s="319"/>
      <c r="V1020" s="320"/>
      <c r="W1020" s="389">
        <f t="shared" si="198"/>
        <v>0</v>
      </c>
    </row>
    <row r="1021" spans="1:23" ht="18.75" thickBot="1">
      <c r="A1021" s="311">
        <v>399</v>
      </c>
      <c r="B1021" s="220"/>
      <c r="C1021" s="178">
        <v>4214</v>
      </c>
      <c r="D1021" s="180" t="s">
        <v>1354</v>
      </c>
      <c r="E1021" s="593"/>
      <c r="F1021" s="596"/>
      <c r="G1021" s="310"/>
      <c r="H1021" s="826">
        <f t="shared" si="200"/>
        <v>0</v>
      </c>
      <c r="I1021" s="308">
        <f t="shared" si="196"/>
      </c>
      <c r="J1021" s="309"/>
      <c r="K1021" s="556"/>
      <c r="L1021" s="319"/>
      <c r="M1021" s="391">
        <f t="shared" si="197"/>
        <v>0</v>
      </c>
      <c r="N1021" s="557">
        <f t="shared" si="201"/>
        <v>0</v>
      </c>
      <c r="O1021" s="309"/>
      <c r="P1021" s="556"/>
      <c r="Q1021" s="319"/>
      <c r="R1021" s="564">
        <f t="shared" si="202"/>
        <v>0</v>
      </c>
      <c r="S1021" s="391">
        <f t="shared" si="203"/>
        <v>0</v>
      </c>
      <c r="T1021" s="319"/>
      <c r="U1021" s="319"/>
      <c r="V1021" s="320"/>
      <c r="W1021" s="389">
        <f t="shared" si="198"/>
        <v>0</v>
      </c>
    </row>
    <row r="1022" spans="1:23" ht="18.75" thickBot="1">
      <c r="A1022" s="311">
        <v>400</v>
      </c>
      <c r="B1022" s="220"/>
      <c r="C1022" s="178">
        <v>4217</v>
      </c>
      <c r="D1022" s="180" t="s">
        <v>1355</v>
      </c>
      <c r="E1022" s="593"/>
      <c r="F1022" s="596"/>
      <c r="G1022" s="310"/>
      <c r="H1022" s="826">
        <f t="shared" si="200"/>
        <v>0</v>
      </c>
      <c r="I1022" s="308">
        <f t="shared" si="196"/>
      </c>
      <c r="J1022" s="309"/>
      <c r="K1022" s="556"/>
      <c r="L1022" s="319"/>
      <c r="M1022" s="391">
        <f t="shared" si="197"/>
        <v>0</v>
      </c>
      <c r="N1022" s="557">
        <f t="shared" si="201"/>
        <v>0</v>
      </c>
      <c r="O1022" s="309"/>
      <c r="P1022" s="556"/>
      <c r="Q1022" s="319"/>
      <c r="R1022" s="564">
        <f t="shared" si="202"/>
        <v>0</v>
      </c>
      <c r="S1022" s="391">
        <f t="shared" si="203"/>
        <v>0</v>
      </c>
      <c r="T1022" s="319"/>
      <c r="U1022" s="319"/>
      <c r="V1022" s="320"/>
      <c r="W1022" s="389">
        <f t="shared" si="198"/>
        <v>0</v>
      </c>
    </row>
    <row r="1023" spans="1:23" ht="32.25" thickBot="1">
      <c r="A1023" s="311">
        <v>401</v>
      </c>
      <c r="B1023" s="220"/>
      <c r="C1023" s="178">
        <v>4218</v>
      </c>
      <c r="D1023" s="187" t="s">
        <v>1356</v>
      </c>
      <c r="E1023" s="593"/>
      <c r="F1023" s="596"/>
      <c r="G1023" s="310"/>
      <c r="H1023" s="826">
        <f t="shared" si="200"/>
        <v>0</v>
      </c>
      <c r="I1023" s="308">
        <f t="shared" si="196"/>
      </c>
      <c r="J1023" s="309"/>
      <c r="K1023" s="556"/>
      <c r="L1023" s="319"/>
      <c r="M1023" s="391">
        <f t="shared" si="197"/>
        <v>0</v>
      </c>
      <c r="N1023" s="557">
        <f t="shared" si="201"/>
        <v>0</v>
      </c>
      <c r="O1023" s="309"/>
      <c r="P1023" s="556"/>
      <c r="Q1023" s="319"/>
      <c r="R1023" s="564">
        <f t="shared" si="202"/>
        <v>0</v>
      </c>
      <c r="S1023" s="391">
        <f t="shared" si="203"/>
        <v>0</v>
      </c>
      <c r="T1023" s="319"/>
      <c r="U1023" s="319"/>
      <c r="V1023" s="320"/>
      <c r="W1023" s="389">
        <f t="shared" si="198"/>
        <v>0</v>
      </c>
    </row>
    <row r="1024" spans="1:23" ht="18.75" thickBot="1">
      <c r="A1024" s="311">
        <v>402</v>
      </c>
      <c r="B1024" s="220"/>
      <c r="C1024" s="178">
        <v>4219</v>
      </c>
      <c r="D1024" s="200" t="s">
        <v>1357</v>
      </c>
      <c r="E1024" s="593"/>
      <c r="F1024" s="596"/>
      <c r="G1024" s="310"/>
      <c r="H1024" s="826">
        <f t="shared" si="200"/>
        <v>0</v>
      </c>
      <c r="I1024" s="308">
        <f t="shared" si="196"/>
      </c>
      <c r="J1024" s="309"/>
      <c r="K1024" s="556"/>
      <c r="L1024" s="319"/>
      <c r="M1024" s="391">
        <f t="shared" si="197"/>
        <v>0</v>
      </c>
      <c r="N1024" s="557">
        <f t="shared" si="201"/>
        <v>0</v>
      </c>
      <c r="O1024" s="309"/>
      <c r="P1024" s="556"/>
      <c r="Q1024" s="319"/>
      <c r="R1024" s="564">
        <f t="shared" si="202"/>
        <v>0</v>
      </c>
      <c r="S1024" s="391">
        <f t="shared" si="203"/>
        <v>0</v>
      </c>
      <c r="T1024" s="319"/>
      <c r="U1024" s="319"/>
      <c r="V1024" s="320"/>
      <c r="W1024" s="389">
        <f t="shared" si="198"/>
        <v>0</v>
      </c>
    </row>
    <row r="1025" spans="1:23" ht="18.75" thickBot="1">
      <c r="A1025" s="408">
        <v>404</v>
      </c>
      <c r="B1025" s="181">
        <v>4300</v>
      </c>
      <c r="C1025" s="1164" t="s">
        <v>1358</v>
      </c>
      <c r="D1025" s="1164"/>
      <c r="E1025" s="597">
        <f>SUM(E1026:E1028)</f>
        <v>0</v>
      </c>
      <c r="F1025" s="393">
        <f>SUM(F1026:F1028)</f>
        <v>0</v>
      </c>
      <c r="G1025" s="317">
        <f>SUM(G1026:G1028)</f>
        <v>0</v>
      </c>
      <c r="H1025" s="317">
        <f>SUM(H1026:H1028)</f>
        <v>0</v>
      </c>
      <c r="I1025" s="308">
        <f t="shared" si="196"/>
      </c>
      <c r="J1025" s="309"/>
      <c r="K1025" s="394">
        <f>SUM(K1026:K1028)</f>
        <v>0</v>
      </c>
      <c r="L1025" s="395">
        <f>SUM(L1026:L1028)</f>
        <v>0</v>
      </c>
      <c r="M1025" s="559">
        <f>SUM(M1026:M1028)</f>
        <v>0</v>
      </c>
      <c r="N1025" s="560">
        <f>SUM(N1026:N1028)</f>
        <v>0</v>
      </c>
      <c r="O1025" s="309"/>
      <c r="P1025" s="394">
        <f aca="true" t="shared" si="204" ref="P1025:V1025">SUM(P1026:P1028)</f>
        <v>0</v>
      </c>
      <c r="Q1025" s="395">
        <f t="shared" si="204"/>
        <v>0</v>
      </c>
      <c r="R1025" s="395">
        <f t="shared" si="204"/>
        <v>0</v>
      </c>
      <c r="S1025" s="395">
        <f t="shared" si="204"/>
        <v>0</v>
      </c>
      <c r="T1025" s="395">
        <f t="shared" si="204"/>
        <v>0</v>
      </c>
      <c r="U1025" s="395">
        <f t="shared" si="204"/>
        <v>0</v>
      </c>
      <c r="V1025" s="560">
        <f t="shared" si="204"/>
        <v>0</v>
      </c>
      <c r="W1025" s="389">
        <f t="shared" si="198"/>
        <v>0</v>
      </c>
    </row>
    <row r="1026" spans="1:23" ht="18.75" thickBot="1">
      <c r="A1026" s="408">
        <v>404</v>
      </c>
      <c r="B1026" s="220"/>
      <c r="C1026" s="186">
        <v>4301</v>
      </c>
      <c r="D1026" s="210" t="s">
        <v>1359</v>
      </c>
      <c r="E1026" s="593"/>
      <c r="F1026" s="596"/>
      <c r="G1026" s="310"/>
      <c r="H1026" s="826">
        <f aca="true" t="shared" si="205" ref="H1026:H1031">F1026+G1026</f>
        <v>0</v>
      </c>
      <c r="I1026" s="308">
        <f t="shared" si="196"/>
      </c>
      <c r="J1026" s="309"/>
      <c r="K1026" s="556"/>
      <c r="L1026" s="319"/>
      <c r="M1026" s="391">
        <f t="shared" si="197"/>
        <v>0</v>
      </c>
      <c r="N1026" s="557">
        <f aca="true" t="shared" si="206" ref="N1026:N1031">K1026+L1026-M1026</f>
        <v>0</v>
      </c>
      <c r="O1026" s="309"/>
      <c r="P1026" s="556"/>
      <c r="Q1026" s="319"/>
      <c r="R1026" s="564">
        <f aca="true" t="shared" si="207" ref="R1026:R1031">+IF(+(K1026+L1026)&gt;=H1026,+L1026,+(+H1026-K1026))</f>
        <v>0</v>
      </c>
      <c r="S1026" s="391">
        <f aca="true" t="shared" si="208" ref="S1026:S1031">P1026+Q1026-R1026</f>
        <v>0</v>
      </c>
      <c r="T1026" s="319"/>
      <c r="U1026" s="319"/>
      <c r="V1026" s="320"/>
      <c r="W1026" s="389">
        <f t="shared" si="198"/>
        <v>0</v>
      </c>
    </row>
    <row r="1027" spans="1:23" ht="18.75" thickBot="1">
      <c r="A1027" s="328">
        <v>440</v>
      </c>
      <c r="B1027" s="220"/>
      <c r="C1027" s="178">
        <v>4302</v>
      </c>
      <c r="D1027" s="180" t="s">
        <v>1474</v>
      </c>
      <c r="E1027" s="593"/>
      <c r="F1027" s="596"/>
      <c r="G1027" s="310"/>
      <c r="H1027" s="826">
        <f t="shared" si="205"/>
        <v>0</v>
      </c>
      <c r="I1027" s="308">
        <f t="shared" si="196"/>
      </c>
      <c r="J1027" s="309"/>
      <c r="K1027" s="556"/>
      <c r="L1027" s="319"/>
      <c r="M1027" s="391">
        <f t="shared" si="197"/>
        <v>0</v>
      </c>
      <c r="N1027" s="557">
        <f t="shared" si="206"/>
        <v>0</v>
      </c>
      <c r="O1027" s="309"/>
      <c r="P1027" s="556"/>
      <c r="Q1027" s="319"/>
      <c r="R1027" s="564">
        <f t="shared" si="207"/>
        <v>0</v>
      </c>
      <c r="S1027" s="391">
        <f t="shared" si="208"/>
        <v>0</v>
      </c>
      <c r="T1027" s="319"/>
      <c r="U1027" s="319"/>
      <c r="V1027" s="320"/>
      <c r="W1027" s="389">
        <f t="shared" si="198"/>
        <v>0</v>
      </c>
    </row>
    <row r="1028" spans="1:23" ht="18.75" thickBot="1">
      <c r="A1028" s="328">
        <v>450</v>
      </c>
      <c r="B1028" s="220"/>
      <c r="C1028" s="184">
        <v>4309</v>
      </c>
      <c r="D1028" s="190" t="s">
        <v>1361</v>
      </c>
      <c r="E1028" s="593"/>
      <c r="F1028" s="596"/>
      <c r="G1028" s="310"/>
      <c r="H1028" s="826">
        <f t="shared" si="205"/>
        <v>0</v>
      </c>
      <c r="I1028" s="308">
        <f t="shared" si="196"/>
      </c>
      <c r="J1028" s="309"/>
      <c r="K1028" s="556"/>
      <c r="L1028" s="319"/>
      <c r="M1028" s="391">
        <f t="shared" si="197"/>
        <v>0</v>
      </c>
      <c r="N1028" s="557">
        <f t="shared" si="206"/>
        <v>0</v>
      </c>
      <c r="O1028" s="309"/>
      <c r="P1028" s="556"/>
      <c r="Q1028" s="319"/>
      <c r="R1028" s="564">
        <f t="shared" si="207"/>
        <v>0</v>
      </c>
      <c r="S1028" s="391">
        <f t="shared" si="208"/>
        <v>0</v>
      </c>
      <c r="T1028" s="319"/>
      <c r="U1028" s="319"/>
      <c r="V1028" s="320"/>
      <c r="W1028" s="389">
        <f t="shared" si="198"/>
        <v>0</v>
      </c>
    </row>
    <row r="1029" spans="1:23" ht="18.75" thickBot="1">
      <c r="A1029" s="328">
        <v>495</v>
      </c>
      <c r="B1029" s="181">
        <v>4400</v>
      </c>
      <c r="C1029" s="1166" t="s">
        <v>1362</v>
      </c>
      <c r="D1029" s="1166"/>
      <c r="E1029" s="597"/>
      <c r="F1029" s="602"/>
      <c r="G1029" s="324"/>
      <c r="H1029" s="826">
        <f t="shared" si="205"/>
        <v>0</v>
      </c>
      <c r="I1029" s="308">
        <f t="shared" si="196"/>
      </c>
      <c r="J1029" s="309"/>
      <c r="K1029" s="563"/>
      <c r="L1029" s="321"/>
      <c r="M1029" s="395">
        <f t="shared" si="197"/>
        <v>0</v>
      </c>
      <c r="N1029" s="557">
        <f t="shared" si="206"/>
        <v>0</v>
      </c>
      <c r="O1029" s="309"/>
      <c r="P1029" s="563"/>
      <c r="Q1029" s="321"/>
      <c r="R1029" s="564">
        <f t="shared" si="207"/>
        <v>0</v>
      </c>
      <c r="S1029" s="391">
        <f t="shared" si="208"/>
        <v>0</v>
      </c>
      <c r="T1029" s="321"/>
      <c r="U1029" s="321"/>
      <c r="V1029" s="320"/>
      <c r="W1029" s="389">
        <f t="shared" si="198"/>
        <v>0</v>
      </c>
    </row>
    <row r="1030" spans="1:23" ht="18.75" thickBot="1">
      <c r="A1030" s="329">
        <v>500</v>
      </c>
      <c r="B1030" s="181">
        <v>4500</v>
      </c>
      <c r="C1030" s="1167" t="s">
        <v>1439</v>
      </c>
      <c r="D1030" s="1167"/>
      <c r="E1030" s="597"/>
      <c r="F1030" s="602"/>
      <c r="G1030" s="324"/>
      <c r="H1030" s="826">
        <f t="shared" si="205"/>
        <v>0</v>
      </c>
      <c r="I1030" s="308">
        <f t="shared" si="196"/>
      </c>
      <c r="J1030" s="309"/>
      <c r="K1030" s="563"/>
      <c r="L1030" s="321"/>
      <c r="M1030" s="395">
        <f t="shared" si="197"/>
        <v>0</v>
      </c>
      <c r="N1030" s="557">
        <f t="shared" si="206"/>
        <v>0</v>
      </c>
      <c r="O1030" s="309"/>
      <c r="P1030" s="563"/>
      <c r="Q1030" s="321"/>
      <c r="R1030" s="564">
        <f t="shared" si="207"/>
        <v>0</v>
      </c>
      <c r="S1030" s="391">
        <f t="shared" si="208"/>
        <v>0</v>
      </c>
      <c r="T1030" s="321"/>
      <c r="U1030" s="321"/>
      <c r="V1030" s="320"/>
      <c r="W1030" s="389">
        <f t="shared" si="198"/>
        <v>0</v>
      </c>
    </row>
    <row r="1031" spans="1:23" ht="18.75" thickBot="1">
      <c r="A1031" s="329">
        <v>505</v>
      </c>
      <c r="B1031" s="181">
        <v>4600</v>
      </c>
      <c r="C1031" s="1168" t="s">
        <v>1363</v>
      </c>
      <c r="D1031" s="1169"/>
      <c r="E1031" s="597"/>
      <c r="F1031" s="602"/>
      <c r="G1031" s="324"/>
      <c r="H1031" s="826">
        <f t="shared" si="205"/>
        <v>0</v>
      </c>
      <c r="I1031" s="308">
        <f t="shared" si="196"/>
      </c>
      <c r="J1031" s="309"/>
      <c r="K1031" s="563"/>
      <c r="L1031" s="321"/>
      <c r="M1031" s="395">
        <f t="shared" si="197"/>
        <v>0</v>
      </c>
      <c r="N1031" s="557">
        <f t="shared" si="206"/>
        <v>0</v>
      </c>
      <c r="O1031" s="309"/>
      <c r="P1031" s="563"/>
      <c r="Q1031" s="321"/>
      <c r="R1031" s="564">
        <f t="shared" si="207"/>
        <v>0</v>
      </c>
      <c r="S1031" s="391">
        <f t="shared" si="208"/>
        <v>0</v>
      </c>
      <c r="T1031" s="321"/>
      <c r="U1031" s="321"/>
      <c r="V1031" s="320"/>
      <c r="W1031" s="389">
        <f t="shared" si="198"/>
        <v>0</v>
      </c>
    </row>
    <row r="1032" spans="1:23" ht="18.75" thickBot="1">
      <c r="A1032" s="329">
        <v>510</v>
      </c>
      <c r="B1032" s="181">
        <v>4900</v>
      </c>
      <c r="C1032" s="1160" t="s">
        <v>858</v>
      </c>
      <c r="D1032" s="1160"/>
      <c r="E1032" s="597">
        <f>+E1033+E1034</f>
        <v>0</v>
      </c>
      <c r="F1032" s="393">
        <f>+F1033+F1034</f>
        <v>0</v>
      </c>
      <c r="G1032" s="317">
        <f>+G1033+G1034</f>
        <v>0</v>
      </c>
      <c r="H1032" s="317">
        <f>+H1033+H1034</f>
        <v>0</v>
      </c>
      <c r="I1032" s="308">
        <f t="shared" si="196"/>
      </c>
      <c r="J1032" s="309"/>
      <c r="K1032" s="396"/>
      <c r="L1032" s="407"/>
      <c r="M1032" s="407"/>
      <c r="N1032" s="561"/>
      <c r="O1032" s="309"/>
      <c r="P1032" s="396"/>
      <c r="Q1032" s="407"/>
      <c r="R1032" s="407"/>
      <c r="S1032" s="407"/>
      <c r="T1032" s="407"/>
      <c r="U1032" s="407"/>
      <c r="V1032" s="561"/>
      <c r="W1032" s="389">
        <f t="shared" si="198"/>
        <v>0</v>
      </c>
    </row>
    <row r="1033" spans="1:23" ht="18.75" thickBot="1">
      <c r="A1033" s="329">
        <v>515</v>
      </c>
      <c r="B1033" s="220"/>
      <c r="C1033" s="186">
        <v>4901</v>
      </c>
      <c r="D1033" s="221" t="s">
        <v>859</v>
      </c>
      <c r="E1033" s="593"/>
      <c r="F1033" s="596"/>
      <c r="G1033" s="310"/>
      <c r="H1033" s="826">
        <f>F1033+G1033</f>
        <v>0</v>
      </c>
      <c r="I1033" s="308">
        <f t="shared" si="196"/>
      </c>
      <c r="J1033" s="309"/>
      <c r="K1033" s="392"/>
      <c r="L1033" s="397"/>
      <c r="M1033" s="397"/>
      <c r="N1033" s="558"/>
      <c r="O1033" s="309"/>
      <c r="P1033" s="392"/>
      <c r="Q1033" s="397"/>
      <c r="R1033" s="397"/>
      <c r="S1033" s="397"/>
      <c r="T1033" s="397"/>
      <c r="U1033" s="397"/>
      <c r="V1033" s="558"/>
      <c r="W1033" s="389">
        <f t="shared" si="198"/>
        <v>0</v>
      </c>
    </row>
    <row r="1034" spans="1:23" ht="18.75" thickBot="1">
      <c r="A1034" s="329">
        <v>520</v>
      </c>
      <c r="B1034" s="220"/>
      <c r="C1034" s="184">
        <v>4902</v>
      </c>
      <c r="D1034" s="190" t="s">
        <v>860</v>
      </c>
      <c r="E1034" s="593"/>
      <c r="F1034" s="596"/>
      <c r="G1034" s="310"/>
      <c r="H1034" s="826">
        <f>F1034+G1034</f>
        <v>0</v>
      </c>
      <c r="I1034" s="308">
        <f t="shared" si="196"/>
      </c>
      <c r="J1034" s="309"/>
      <c r="K1034" s="392"/>
      <c r="L1034" s="397"/>
      <c r="M1034" s="397"/>
      <c r="N1034" s="558"/>
      <c r="O1034" s="309"/>
      <c r="P1034" s="392"/>
      <c r="Q1034" s="397"/>
      <c r="R1034" s="397"/>
      <c r="S1034" s="397"/>
      <c r="T1034" s="397"/>
      <c r="U1034" s="397"/>
      <c r="V1034" s="558"/>
      <c r="W1034" s="389">
        <f t="shared" si="198"/>
        <v>0</v>
      </c>
    </row>
    <row r="1035" spans="1:23" ht="18.75" thickBot="1">
      <c r="A1035" s="329">
        <v>525</v>
      </c>
      <c r="B1035" s="222">
        <v>5100</v>
      </c>
      <c r="C1035" s="1155" t="s">
        <v>1364</v>
      </c>
      <c r="D1035" s="1155"/>
      <c r="E1035" s="647"/>
      <c r="F1035" s="644"/>
      <c r="G1035" s="565"/>
      <c r="H1035" s="826">
        <f>F1035+G1035</f>
        <v>0</v>
      </c>
      <c r="I1035" s="308">
        <f t="shared" si="196"/>
      </c>
      <c r="J1035" s="309"/>
      <c r="K1035" s="566"/>
      <c r="L1035" s="567"/>
      <c r="M1035" s="410">
        <f t="shared" si="197"/>
        <v>0</v>
      </c>
      <c r="N1035" s="557">
        <f>K1035+L1035-M1035</f>
        <v>0</v>
      </c>
      <c r="O1035" s="309"/>
      <c r="P1035" s="566"/>
      <c r="Q1035" s="567"/>
      <c r="R1035" s="564">
        <f>+IF(+(K1035+L1035)&gt;=H1035,+L1035,+(+H1035-K1035))</f>
        <v>0</v>
      </c>
      <c r="S1035" s="391">
        <f>P1035+Q1035-R1035</f>
        <v>0</v>
      </c>
      <c r="T1035" s="567"/>
      <c r="U1035" s="567"/>
      <c r="V1035" s="320"/>
      <c r="W1035" s="389">
        <f t="shared" si="198"/>
        <v>0</v>
      </c>
    </row>
    <row r="1036" spans="1:23" ht="18.75" thickBot="1">
      <c r="A1036" s="328">
        <v>635</v>
      </c>
      <c r="B1036" s="222">
        <v>5200</v>
      </c>
      <c r="C1036" s="1156" t="s">
        <v>1365</v>
      </c>
      <c r="D1036" s="1156"/>
      <c r="E1036" s="647">
        <f>SUM(E1037:E1043)</f>
        <v>0</v>
      </c>
      <c r="F1036" s="645">
        <f>SUM(F1037:F1043)</f>
        <v>0</v>
      </c>
      <c r="G1036" s="568">
        <f>SUM(G1037:G1043)</f>
        <v>0</v>
      </c>
      <c r="H1036" s="568">
        <f>SUM(H1037:H1043)</f>
        <v>0</v>
      </c>
      <c r="I1036" s="308">
        <f t="shared" si="196"/>
      </c>
      <c r="J1036" s="309"/>
      <c r="K1036" s="409">
        <f>SUM(K1037:K1043)</f>
        <v>0</v>
      </c>
      <c r="L1036" s="410">
        <f>SUM(L1037:L1043)</f>
        <v>0</v>
      </c>
      <c r="M1036" s="569">
        <f>SUM(M1037:M1043)</f>
        <v>0</v>
      </c>
      <c r="N1036" s="570">
        <f>SUM(N1037:N1043)</f>
        <v>0</v>
      </c>
      <c r="O1036" s="309"/>
      <c r="P1036" s="409">
        <f aca="true" t="shared" si="209" ref="P1036:V1036">SUM(P1037:P1043)</f>
        <v>0</v>
      </c>
      <c r="Q1036" s="410">
        <f t="shared" si="209"/>
        <v>0</v>
      </c>
      <c r="R1036" s="410">
        <f t="shared" si="209"/>
        <v>0</v>
      </c>
      <c r="S1036" s="410">
        <f t="shared" si="209"/>
        <v>0</v>
      </c>
      <c r="T1036" s="410">
        <f t="shared" si="209"/>
        <v>0</v>
      </c>
      <c r="U1036" s="410">
        <f t="shared" si="209"/>
        <v>0</v>
      </c>
      <c r="V1036" s="570">
        <f t="shared" si="209"/>
        <v>0</v>
      </c>
      <c r="W1036" s="389">
        <f t="shared" si="198"/>
        <v>0</v>
      </c>
    </row>
    <row r="1037" spans="1:23" ht="18.75" thickBot="1">
      <c r="A1037" s="329">
        <v>640</v>
      </c>
      <c r="B1037" s="223"/>
      <c r="C1037" s="224">
        <v>5201</v>
      </c>
      <c r="D1037" s="225" t="s">
        <v>1366</v>
      </c>
      <c r="E1037" s="648"/>
      <c r="F1037" s="646"/>
      <c r="G1037" s="571"/>
      <c r="H1037" s="826">
        <f aca="true" t="shared" si="210" ref="H1037:H1043">F1037+G1037</f>
        <v>0</v>
      </c>
      <c r="I1037" s="308">
        <f t="shared" si="196"/>
      </c>
      <c r="J1037" s="309"/>
      <c r="K1037" s="572"/>
      <c r="L1037" s="573"/>
      <c r="M1037" s="413">
        <f t="shared" si="197"/>
        <v>0</v>
      </c>
      <c r="N1037" s="557">
        <f aca="true" t="shared" si="211" ref="N1037:N1043">K1037+L1037-M1037</f>
        <v>0</v>
      </c>
      <c r="O1037" s="309"/>
      <c r="P1037" s="572"/>
      <c r="Q1037" s="573"/>
      <c r="R1037" s="564">
        <f aca="true" t="shared" si="212" ref="R1037:R1043">+IF(+(K1037+L1037)&gt;=H1037,+L1037,+(+H1037-K1037))</f>
        <v>0</v>
      </c>
      <c r="S1037" s="391">
        <f aca="true" t="shared" si="213" ref="S1037:S1043">P1037+Q1037-R1037</f>
        <v>0</v>
      </c>
      <c r="T1037" s="573"/>
      <c r="U1037" s="573"/>
      <c r="V1037" s="320"/>
      <c r="W1037" s="389">
        <f t="shared" si="198"/>
        <v>0</v>
      </c>
    </row>
    <row r="1038" spans="1:23" ht="19.5" thickBot="1">
      <c r="A1038" s="329">
        <v>645</v>
      </c>
      <c r="B1038" s="223"/>
      <c r="C1038" s="226">
        <v>5202</v>
      </c>
      <c r="D1038" s="227" t="s">
        <v>1367</v>
      </c>
      <c r="E1038" s="648"/>
      <c r="F1038" s="646"/>
      <c r="G1038" s="571"/>
      <c r="H1038" s="826">
        <f t="shared" si="210"/>
        <v>0</v>
      </c>
      <c r="I1038" s="308">
        <f t="shared" si="196"/>
      </c>
      <c r="J1038" s="309"/>
      <c r="K1038" s="572"/>
      <c r="L1038" s="573"/>
      <c r="M1038" s="413">
        <f t="shared" si="197"/>
        <v>0</v>
      </c>
      <c r="N1038" s="557">
        <f t="shared" si="211"/>
        <v>0</v>
      </c>
      <c r="O1038" s="309"/>
      <c r="P1038" s="572"/>
      <c r="Q1038" s="573"/>
      <c r="R1038" s="564">
        <f t="shared" si="212"/>
        <v>0</v>
      </c>
      <c r="S1038" s="391">
        <f t="shared" si="213"/>
        <v>0</v>
      </c>
      <c r="T1038" s="573"/>
      <c r="U1038" s="573"/>
      <c r="V1038" s="320"/>
      <c r="W1038" s="389">
        <f t="shared" si="198"/>
        <v>0</v>
      </c>
    </row>
    <row r="1039" spans="1:23" ht="19.5" thickBot="1">
      <c r="A1039" s="329">
        <v>650</v>
      </c>
      <c r="B1039" s="223"/>
      <c r="C1039" s="226">
        <v>5203</v>
      </c>
      <c r="D1039" s="227" t="s">
        <v>298</v>
      </c>
      <c r="E1039" s="648"/>
      <c r="F1039" s="646"/>
      <c r="G1039" s="571"/>
      <c r="H1039" s="826">
        <f t="shared" si="210"/>
        <v>0</v>
      </c>
      <c r="I1039" s="308">
        <f t="shared" si="196"/>
      </c>
      <c r="J1039" s="309"/>
      <c r="K1039" s="572"/>
      <c r="L1039" s="573"/>
      <c r="M1039" s="413">
        <f t="shared" si="197"/>
        <v>0</v>
      </c>
      <c r="N1039" s="557">
        <f t="shared" si="211"/>
        <v>0</v>
      </c>
      <c r="O1039" s="309"/>
      <c r="P1039" s="572"/>
      <c r="Q1039" s="573"/>
      <c r="R1039" s="564">
        <f t="shared" si="212"/>
        <v>0</v>
      </c>
      <c r="S1039" s="391">
        <f t="shared" si="213"/>
        <v>0</v>
      </c>
      <c r="T1039" s="573"/>
      <c r="U1039" s="573"/>
      <c r="V1039" s="320"/>
      <c r="W1039" s="389">
        <f t="shared" si="198"/>
        <v>0</v>
      </c>
    </row>
    <row r="1040" spans="1:23" ht="19.5" thickBot="1">
      <c r="A1040" s="328">
        <v>655</v>
      </c>
      <c r="B1040" s="223"/>
      <c r="C1040" s="226">
        <v>5204</v>
      </c>
      <c r="D1040" s="227" t="s">
        <v>299</v>
      </c>
      <c r="E1040" s="648"/>
      <c r="F1040" s="646"/>
      <c r="G1040" s="571"/>
      <c r="H1040" s="826">
        <f t="shared" si="210"/>
        <v>0</v>
      </c>
      <c r="I1040" s="308">
        <f t="shared" si="196"/>
      </c>
      <c r="J1040" s="309"/>
      <c r="K1040" s="572"/>
      <c r="L1040" s="573"/>
      <c r="M1040" s="413">
        <f t="shared" si="197"/>
        <v>0</v>
      </c>
      <c r="N1040" s="557">
        <f t="shared" si="211"/>
        <v>0</v>
      </c>
      <c r="O1040" s="309"/>
      <c r="P1040" s="572"/>
      <c r="Q1040" s="573"/>
      <c r="R1040" s="564">
        <f t="shared" si="212"/>
        <v>0</v>
      </c>
      <c r="S1040" s="391">
        <f t="shared" si="213"/>
        <v>0</v>
      </c>
      <c r="T1040" s="573"/>
      <c r="U1040" s="573"/>
      <c r="V1040" s="320"/>
      <c r="W1040" s="389">
        <f t="shared" si="198"/>
        <v>0</v>
      </c>
    </row>
    <row r="1041" spans="1:23" ht="19.5" thickBot="1">
      <c r="A1041" s="328">
        <v>665</v>
      </c>
      <c r="B1041" s="223"/>
      <c r="C1041" s="226">
        <v>5205</v>
      </c>
      <c r="D1041" s="227" t="s">
        <v>300</v>
      </c>
      <c r="E1041" s="648"/>
      <c r="F1041" s="646"/>
      <c r="G1041" s="571"/>
      <c r="H1041" s="826">
        <f t="shared" si="210"/>
        <v>0</v>
      </c>
      <c r="I1041" s="308">
        <f t="shared" si="196"/>
      </c>
      <c r="J1041" s="309"/>
      <c r="K1041" s="572"/>
      <c r="L1041" s="573"/>
      <c r="M1041" s="413">
        <f t="shared" si="197"/>
        <v>0</v>
      </c>
      <c r="N1041" s="557">
        <f t="shared" si="211"/>
        <v>0</v>
      </c>
      <c r="O1041" s="309"/>
      <c r="P1041" s="572"/>
      <c r="Q1041" s="573"/>
      <c r="R1041" s="564">
        <f t="shared" si="212"/>
        <v>0</v>
      </c>
      <c r="S1041" s="391">
        <f t="shared" si="213"/>
        <v>0</v>
      </c>
      <c r="T1041" s="573"/>
      <c r="U1041" s="573"/>
      <c r="V1041" s="320"/>
      <c r="W1041" s="389">
        <f t="shared" si="198"/>
        <v>0</v>
      </c>
    </row>
    <row r="1042" spans="1:23" ht="19.5" thickBot="1">
      <c r="A1042" s="328">
        <v>675</v>
      </c>
      <c r="B1042" s="223"/>
      <c r="C1042" s="226">
        <v>5206</v>
      </c>
      <c r="D1042" s="227" t="s">
        <v>301</v>
      </c>
      <c r="E1042" s="648"/>
      <c r="F1042" s="646"/>
      <c r="G1042" s="571"/>
      <c r="H1042" s="826">
        <f t="shared" si="210"/>
        <v>0</v>
      </c>
      <c r="I1042" s="308">
        <f t="shared" si="196"/>
      </c>
      <c r="J1042" s="309"/>
      <c r="K1042" s="572"/>
      <c r="L1042" s="573"/>
      <c r="M1042" s="413">
        <f t="shared" si="197"/>
        <v>0</v>
      </c>
      <c r="N1042" s="557">
        <f t="shared" si="211"/>
        <v>0</v>
      </c>
      <c r="O1042" s="309"/>
      <c r="P1042" s="572"/>
      <c r="Q1042" s="573"/>
      <c r="R1042" s="564">
        <f t="shared" si="212"/>
        <v>0</v>
      </c>
      <c r="S1042" s="391">
        <f t="shared" si="213"/>
        <v>0</v>
      </c>
      <c r="T1042" s="573"/>
      <c r="U1042" s="573"/>
      <c r="V1042" s="320"/>
      <c r="W1042" s="389">
        <f t="shared" si="198"/>
        <v>0</v>
      </c>
    </row>
    <row r="1043" spans="1:23" ht="19.5" thickBot="1">
      <c r="A1043" s="328">
        <v>685</v>
      </c>
      <c r="B1043" s="223"/>
      <c r="C1043" s="228">
        <v>5219</v>
      </c>
      <c r="D1043" s="229" t="s">
        <v>302</v>
      </c>
      <c r="E1043" s="648"/>
      <c r="F1043" s="646"/>
      <c r="G1043" s="571"/>
      <c r="H1043" s="826">
        <f t="shared" si="210"/>
        <v>0</v>
      </c>
      <c r="I1043" s="308">
        <f t="shared" si="196"/>
      </c>
      <c r="J1043" s="309"/>
      <c r="K1043" s="572"/>
      <c r="L1043" s="573"/>
      <c r="M1043" s="413">
        <f t="shared" si="197"/>
        <v>0</v>
      </c>
      <c r="N1043" s="557">
        <f t="shared" si="211"/>
        <v>0</v>
      </c>
      <c r="O1043" s="309"/>
      <c r="P1043" s="572"/>
      <c r="Q1043" s="573"/>
      <c r="R1043" s="564">
        <f t="shared" si="212"/>
        <v>0</v>
      </c>
      <c r="S1043" s="391">
        <f t="shared" si="213"/>
        <v>0</v>
      </c>
      <c r="T1043" s="573"/>
      <c r="U1043" s="573"/>
      <c r="V1043" s="320"/>
      <c r="W1043" s="389">
        <f t="shared" si="198"/>
        <v>0</v>
      </c>
    </row>
    <row r="1044" spans="1:23" ht="19.5" thickBot="1">
      <c r="A1044" s="329">
        <v>690</v>
      </c>
      <c r="B1044" s="222">
        <v>5300</v>
      </c>
      <c r="C1044" s="1159" t="s">
        <v>303</v>
      </c>
      <c r="D1044" s="1159"/>
      <c r="E1044" s="647">
        <f>SUM(E1045:E1046)</f>
        <v>0</v>
      </c>
      <c r="F1044" s="645">
        <f>SUM(F1045:F1046)</f>
        <v>0</v>
      </c>
      <c r="G1044" s="568">
        <f>SUM(G1045:G1046)</f>
        <v>0</v>
      </c>
      <c r="H1044" s="568">
        <f>SUM(H1045:H1046)</f>
        <v>0</v>
      </c>
      <c r="I1044" s="308">
        <f t="shared" si="196"/>
      </c>
      <c r="J1044" s="309"/>
      <c r="K1044" s="409">
        <f>SUM(K1045:K1046)</f>
        <v>0</v>
      </c>
      <c r="L1044" s="410">
        <f>SUM(L1045:L1046)</f>
        <v>0</v>
      </c>
      <c r="M1044" s="569">
        <f>SUM(M1045:M1046)</f>
        <v>0</v>
      </c>
      <c r="N1044" s="570">
        <f>SUM(N1045:N1046)</f>
        <v>0</v>
      </c>
      <c r="O1044" s="309"/>
      <c r="P1044" s="409">
        <f aca="true" t="shared" si="214" ref="P1044:V1044">SUM(P1045:P1046)</f>
        <v>0</v>
      </c>
      <c r="Q1044" s="410">
        <f t="shared" si="214"/>
        <v>0</v>
      </c>
      <c r="R1044" s="410">
        <f t="shared" si="214"/>
        <v>0</v>
      </c>
      <c r="S1044" s="410">
        <f t="shared" si="214"/>
        <v>0</v>
      </c>
      <c r="T1044" s="410">
        <f t="shared" si="214"/>
        <v>0</v>
      </c>
      <c r="U1044" s="410">
        <f t="shared" si="214"/>
        <v>0</v>
      </c>
      <c r="V1044" s="570">
        <f t="shared" si="214"/>
        <v>0</v>
      </c>
      <c r="W1044" s="389">
        <f t="shared" si="198"/>
        <v>0</v>
      </c>
    </row>
    <row r="1045" spans="1:23" ht="19.5" thickBot="1">
      <c r="A1045" s="329">
        <v>695</v>
      </c>
      <c r="B1045" s="223"/>
      <c r="C1045" s="224">
        <v>5301</v>
      </c>
      <c r="D1045" s="225" t="s">
        <v>1905</v>
      </c>
      <c r="E1045" s="648"/>
      <c r="F1045" s="646"/>
      <c r="G1045" s="571"/>
      <c r="H1045" s="826">
        <f>F1045+G1045</f>
        <v>0</v>
      </c>
      <c r="I1045" s="308">
        <f t="shared" si="196"/>
      </c>
      <c r="J1045" s="309"/>
      <c r="K1045" s="572"/>
      <c r="L1045" s="573"/>
      <c r="M1045" s="413">
        <f t="shared" si="197"/>
        <v>0</v>
      </c>
      <c r="N1045" s="557">
        <f>K1045+L1045-M1045</f>
        <v>0</v>
      </c>
      <c r="O1045" s="309"/>
      <c r="P1045" s="572"/>
      <c r="Q1045" s="573"/>
      <c r="R1045" s="564">
        <f>+IF(+(K1045+L1045)&gt;=H1045,+L1045,+(+H1045-K1045))</f>
        <v>0</v>
      </c>
      <c r="S1045" s="391">
        <f>P1045+Q1045-R1045</f>
        <v>0</v>
      </c>
      <c r="T1045" s="573"/>
      <c r="U1045" s="573"/>
      <c r="V1045" s="320"/>
      <c r="W1045" s="389">
        <f t="shared" si="198"/>
        <v>0</v>
      </c>
    </row>
    <row r="1046" spans="1:23" ht="19.5" thickBot="1">
      <c r="A1046" s="328">
        <v>700</v>
      </c>
      <c r="B1046" s="223"/>
      <c r="C1046" s="228">
        <v>5309</v>
      </c>
      <c r="D1046" s="229" t="s">
        <v>304</v>
      </c>
      <c r="E1046" s="648"/>
      <c r="F1046" s="646"/>
      <c r="G1046" s="571"/>
      <c r="H1046" s="826">
        <f>F1046+G1046</f>
        <v>0</v>
      </c>
      <c r="I1046" s="308">
        <f t="shared" si="196"/>
      </c>
      <c r="J1046" s="309"/>
      <c r="K1046" s="572"/>
      <c r="L1046" s="573"/>
      <c r="M1046" s="413">
        <f t="shared" si="197"/>
        <v>0</v>
      </c>
      <c r="N1046" s="557">
        <f>K1046+L1046-M1046</f>
        <v>0</v>
      </c>
      <c r="O1046" s="309"/>
      <c r="P1046" s="572"/>
      <c r="Q1046" s="573"/>
      <c r="R1046" s="564">
        <f>+IF(+(K1046+L1046)&gt;=H1046,+L1046,+(+H1046-K1046))</f>
        <v>0</v>
      </c>
      <c r="S1046" s="391">
        <f>P1046+Q1046-R1046</f>
        <v>0</v>
      </c>
      <c r="T1046" s="573"/>
      <c r="U1046" s="573"/>
      <c r="V1046" s="320"/>
      <c r="W1046" s="389">
        <f t="shared" si="198"/>
        <v>0</v>
      </c>
    </row>
    <row r="1047" spans="1:23" ht="19.5" thickBot="1">
      <c r="A1047" s="328">
        <v>710</v>
      </c>
      <c r="B1047" s="222">
        <v>5400</v>
      </c>
      <c r="C1047" s="1155" t="s">
        <v>1382</v>
      </c>
      <c r="D1047" s="1155"/>
      <c r="E1047" s="647"/>
      <c r="F1047" s="644"/>
      <c r="G1047" s="565"/>
      <c r="H1047" s="826">
        <f>F1047+G1047</f>
        <v>0</v>
      </c>
      <c r="I1047" s="308">
        <f t="shared" si="196"/>
      </c>
      <c r="J1047" s="309"/>
      <c r="K1047" s="566"/>
      <c r="L1047" s="567"/>
      <c r="M1047" s="410">
        <f t="shared" si="197"/>
        <v>0</v>
      </c>
      <c r="N1047" s="557">
        <f>K1047+L1047-M1047</f>
        <v>0</v>
      </c>
      <c r="O1047" s="309"/>
      <c r="P1047" s="566"/>
      <c r="Q1047" s="567"/>
      <c r="R1047" s="564">
        <f>+IF(+(K1047+L1047)&gt;=H1047,+L1047,+(+H1047-K1047))</f>
        <v>0</v>
      </c>
      <c r="S1047" s="391">
        <f>P1047+Q1047-R1047</f>
        <v>0</v>
      </c>
      <c r="T1047" s="567"/>
      <c r="U1047" s="567"/>
      <c r="V1047" s="320"/>
      <c r="W1047" s="389">
        <f t="shared" si="198"/>
        <v>0</v>
      </c>
    </row>
    <row r="1048" spans="1:23" ht="19.5" thickBot="1">
      <c r="A1048" s="329">
        <v>715</v>
      </c>
      <c r="B1048" s="181">
        <v>5500</v>
      </c>
      <c r="C1048" s="1160" t="s">
        <v>1383</v>
      </c>
      <c r="D1048" s="1160"/>
      <c r="E1048" s="597">
        <f>SUM(E1049:E1052)</f>
        <v>0</v>
      </c>
      <c r="F1048" s="393">
        <f>SUM(F1049:F1052)</f>
        <v>0</v>
      </c>
      <c r="G1048" s="317">
        <f>SUM(G1049:G1052)</f>
        <v>0</v>
      </c>
      <c r="H1048" s="317">
        <f>SUM(H1049:H1052)</f>
        <v>0</v>
      </c>
      <c r="I1048" s="308">
        <f t="shared" si="196"/>
      </c>
      <c r="J1048" s="309"/>
      <c r="K1048" s="394">
        <f>SUM(K1049:K1052)</f>
        <v>0</v>
      </c>
      <c r="L1048" s="395">
        <f>SUM(L1049:L1052)</f>
        <v>0</v>
      </c>
      <c r="M1048" s="559">
        <f>SUM(M1049:M1052)</f>
        <v>0</v>
      </c>
      <c r="N1048" s="560">
        <f>SUM(N1049:N1052)</f>
        <v>0</v>
      </c>
      <c r="O1048" s="309"/>
      <c r="P1048" s="394">
        <f aca="true" t="shared" si="215" ref="P1048:V1048">SUM(P1049:P1052)</f>
        <v>0</v>
      </c>
      <c r="Q1048" s="395">
        <f t="shared" si="215"/>
        <v>0</v>
      </c>
      <c r="R1048" s="395">
        <f t="shared" si="215"/>
        <v>0</v>
      </c>
      <c r="S1048" s="395">
        <f t="shared" si="215"/>
        <v>0</v>
      </c>
      <c r="T1048" s="395">
        <f t="shared" si="215"/>
        <v>0</v>
      </c>
      <c r="U1048" s="395">
        <f t="shared" si="215"/>
        <v>0</v>
      </c>
      <c r="V1048" s="560">
        <f t="shared" si="215"/>
        <v>0</v>
      </c>
      <c r="W1048" s="389">
        <f t="shared" si="198"/>
        <v>0</v>
      </c>
    </row>
    <row r="1049" spans="1:23" ht="19.5" thickBot="1">
      <c r="A1049" s="329">
        <v>720</v>
      </c>
      <c r="B1049" s="220"/>
      <c r="C1049" s="186">
        <v>5501</v>
      </c>
      <c r="D1049" s="210" t="s">
        <v>1384</v>
      </c>
      <c r="E1049" s="593"/>
      <c r="F1049" s="596"/>
      <c r="G1049" s="310"/>
      <c r="H1049" s="826">
        <f>F1049+G1049</f>
        <v>0</v>
      </c>
      <c r="I1049" s="308">
        <f t="shared" si="196"/>
      </c>
      <c r="J1049" s="309"/>
      <c r="K1049" s="556"/>
      <c r="L1049" s="319"/>
      <c r="M1049" s="391">
        <f t="shared" si="197"/>
        <v>0</v>
      </c>
      <c r="N1049" s="557">
        <f>K1049+L1049-M1049</f>
        <v>0</v>
      </c>
      <c r="O1049" s="309"/>
      <c r="P1049" s="556"/>
      <c r="Q1049" s="319"/>
      <c r="R1049" s="564">
        <f>+IF(+(K1049+L1049)&gt;=H1049,+L1049,+(+H1049-K1049))</f>
        <v>0</v>
      </c>
      <c r="S1049" s="391">
        <f>P1049+Q1049-R1049</f>
        <v>0</v>
      </c>
      <c r="T1049" s="319"/>
      <c r="U1049" s="319"/>
      <c r="V1049" s="320"/>
      <c r="W1049" s="389">
        <f t="shared" si="198"/>
        <v>0</v>
      </c>
    </row>
    <row r="1050" spans="1:23" ht="19.5" thickBot="1">
      <c r="A1050" s="329">
        <v>725</v>
      </c>
      <c r="B1050" s="220"/>
      <c r="C1050" s="178">
        <v>5502</v>
      </c>
      <c r="D1050" s="187" t="s">
        <v>1385</v>
      </c>
      <c r="E1050" s="593"/>
      <c r="F1050" s="596"/>
      <c r="G1050" s="310"/>
      <c r="H1050" s="826">
        <f>F1050+G1050</f>
        <v>0</v>
      </c>
      <c r="I1050" s="308">
        <f t="shared" si="196"/>
      </c>
      <c r="J1050" s="309"/>
      <c r="K1050" s="556"/>
      <c r="L1050" s="319"/>
      <c r="M1050" s="391">
        <f t="shared" si="197"/>
        <v>0</v>
      </c>
      <c r="N1050" s="557">
        <f>K1050+L1050-M1050</f>
        <v>0</v>
      </c>
      <c r="O1050" s="309"/>
      <c r="P1050" s="556"/>
      <c r="Q1050" s="319"/>
      <c r="R1050" s="564">
        <f>+IF(+(K1050+L1050)&gt;=H1050,+L1050,+(+H1050-K1050))</f>
        <v>0</v>
      </c>
      <c r="S1050" s="391">
        <f>P1050+Q1050-R1050</f>
        <v>0</v>
      </c>
      <c r="T1050" s="319"/>
      <c r="U1050" s="319"/>
      <c r="V1050" s="320"/>
      <c r="W1050" s="389">
        <f t="shared" si="198"/>
        <v>0</v>
      </c>
    </row>
    <row r="1051" spans="1:23" ht="19.5" thickBot="1">
      <c r="A1051" s="329">
        <v>730</v>
      </c>
      <c r="B1051" s="220"/>
      <c r="C1051" s="178">
        <v>5503</v>
      </c>
      <c r="D1051" s="180" t="s">
        <v>1386</v>
      </c>
      <c r="E1051" s="593"/>
      <c r="F1051" s="596"/>
      <c r="G1051" s="310"/>
      <c r="H1051" s="826">
        <f>F1051+G1051</f>
        <v>0</v>
      </c>
      <c r="I1051" s="308">
        <f t="shared" si="196"/>
      </c>
      <c r="J1051" s="309"/>
      <c r="K1051" s="556"/>
      <c r="L1051" s="319"/>
      <c r="M1051" s="391">
        <f t="shared" si="197"/>
        <v>0</v>
      </c>
      <c r="N1051" s="557">
        <f>K1051+L1051-M1051</f>
        <v>0</v>
      </c>
      <c r="O1051" s="309"/>
      <c r="P1051" s="556"/>
      <c r="Q1051" s="319"/>
      <c r="R1051" s="564">
        <f>+IF(+(K1051+L1051)&gt;=H1051,+L1051,+(+H1051-K1051))</f>
        <v>0</v>
      </c>
      <c r="S1051" s="391">
        <f>P1051+Q1051-R1051</f>
        <v>0</v>
      </c>
      <c r="T1051" s="319"/>
      <c r="U1051" s="319"/>
      <c r="V1051" s="320"/>
      <c r="W1051" s="389">
        <f t="shared" si="198"/>
        <v>0</v>
      </c>
    </row>
    <row r="1052" spans="1:23" ht="19.5" thickBot="1">
      <c r="A1052" s="329">
        <v>735</v>
      </c>
      <c r="B1052" s="220"/>
      <c r="C1052" s="178">
        <v>5504</v>
      </c>
      <c r="D1052" s="187" t="s">
        <v>1387</v>
      </c>
      <c r="E1052" s="593"/>
      <c r="F1052" s="596"/>
      <c r="G1052" s="310"/>
      <c r="H1052" s="826">
        <f>F1052+G1052</f>
        <v>0</v>
      </c>
      <c r="I1052" s="308">
        <f t="shared" si="196"/>
      </c>
      <c r="J1052" s="309"/>
      <c r="K1052" s="556"/>
      <c r="L1052" s="319"/>
      <c r="M1052" s="391">
        <f t="shared" si="197"/>
        <v>0</v>
      </c>
      <c r="N1052" s="557">
        <f>K1052+L1052-M1052</f>
        <v>0</v>
      </c>
      <c r="O1052" s="309"/>
      <c r="P1052" s="556"/>
      <c r="Q1052" s="319"/>
      <c r="R1052" s="564">
        <f>+IF(+(K1052+L1052)&gt;=H1052,+L1052,+(+H1052-K1052))</f>
        <v>0</v>
      </c>
      <c r="S1052" s="391">
        <f>P1052+Q1052-R1052</f>
        <v>0</v>
      </c>
      <c r="T1052" s="319"/>
      <c r="U1052" s="319"/>
      <c r="V1052" s="320"/>
      <c r="W1052" s="389">
        <f t="shared" si="198"/>
        <v>0</v>
      </c>
    </row>
    <row r="1053" spans="1:23" ht="19.5" thickBot="1">
      <c r="A1053" s="329">
        <v>740</v>
      </c>
      <c r="B1053" s="222">
        <v>5700</v>
      </c>
      <c r="C1053" s="1161" t="s">
        <v>1388</v>
      </c>
      <c r="D1053" s="1162"/>
      <c r="E1053" s="647">
        <f>SUM(E1054:E1056)</f>
        <v>0</v>
      </c>
      <c r="F1053" s="645">
        <f>SUM(F1054:F1056)</f>
        <v>0</v>
      </c>
      <c r="G1053" s="568">
        <f>SUM(G1054:G1056)</f>
        <v>0</v>
      </c>
      <c r="H1053" s="568">
        <f>SUM(H1054:H1056)</f>
        <v>0</v>
      </c>
      <c r="I1053" s="308">
        <f t="shared" si="196"/>
      </c>
      <c r="J1053" s="309"/>
      <c r="K1053" s="409">
        <f>SUM(K1054:K1056)</f>
        <v>0</v>
      </c>
      <c r="L1053" s="410">
        <f>SUM(L1054:L1056)</f>
        <v>0</v>
      </c>
      <c r="M1053" s="569">
        <f>SUM(M1054:M1055)</f>
        <v>0</v>
      </c>
      <c r="N1053" s="570">
        <f>SUM(N1054:N1056)</f>
        <v>0</v>
      </c>
      <c r="O1053" s="309"/>
      <c r="P1053" s="409">
        <f>SUM(P1054:P1056)</f>
        <v>0</v>
      </c>
      <c r="Q1053" s="410">
        <f>SUM(Q1054:Q1056)</f>
        <v>0</v>
      </c>
      <c r="R1053" s="410">
        <f>SUM(R1054:R1056)</f>
        <v>0</v>
      </c>
      <c r="S1053" s="410">
        <f>SUM(S1054:S1056)</f>
        <v>0</v>
      </c>
      <c r="T1053" s="410">
        <f>SUM(T1054:T1056)</f>
        <v>0</v>
      </c>
      <c r="U1053" s="410">
        <f>SUM(U1054:U1055)</f>
        <v>0</v>
      </c>
      <c r="V1053" s="570">
        <f>SUM(V1054:V1056)</f>
        <v>0</v>
      </c>
      <c r="W1053" s="389">
        <f t="shared" si="198"/>
        <v>0</v>
      </c>
    </row>
    <row r="1054" spans="1:23" ht="19.5" thickBot="1">
      <c r="A1054" s="329">
        <v>745</v>
      </c>
      <c r="B1054" s="223"/>
      <c r="C1054" s="224">
        <v>5701</v>
      </c>
      <c r="D1054" s="225" t="s">
        <v>1389</v>
      </c>
      <c r="E1054" s="648"/>
      <c r="F1054" s="646"/>
      <c r="G1054" s="571"/>
      <c r="H1054" s="826">
        <f>F1054+G1054</f>
        <v>0</v>
      </c>
      <c r="I1054" s="308">
        <f t="shared" si="196"/>
      </c>
      <c r="J1054" s="309"/>
      <c r="K1054" s="572"/>
      <c r="L1054" s="573"/>
      <c r="M1054" s="413">
        <f t="shared" si="197"/>
        <v>0</v>
      </c>
      <c r="N1054" s="557">
        <f>K1054+L1054-M1054</f>
        <v>0</v>
      </c>
      <c r="O1054" s="309"/>
      <c r="P1054" s="572"/>
      <c r="Q1054" s="573"/>
      <c r="R1054" s="564">
        <f>+IF(+(K1054+L1054)&gt;=H1054,+L1054,+(+H1054-K1054))</f>
        <v>0</v>
      </c>
      <c r="S1054" s="391">
        <f>P1054+Q1054-R1054</f>
        <v>0</v>
      </c>
      <c r="T1054" s="573"/>
      <c r="U1054" s="573"/>
      <c r="V1054" s="320"/>
      <c r="W1054" s="389">
        <f t="shared" si="198"/>
        <v>0</v>
      </c>
    </row>
    <row r="1055" spans="1:23" ht="19.5" thickBot="1">
      <c r="A1055" s="328">
        <v>750</v>
      </c>
      <c r="B1055" s="223"/>
      <c r="C1055" s="228">
        <v>5702</v>
      </c>
      <c r="D1055" s="229" t="s">
        <v>1390</v>
      </c>
      <c r="E1055" s="648"/>
      <c r="F1055" s="646"/>
      <c r="G1055" s="571"/>
      <c r="H1055" s="826">
        <f>F1055+G1055</f>
        <v>0</v>
      </c>
      <c r="I1055" s="308">
        <f t="shared" si="196"/>
      </c>
      <c r="J1055" s="309"/>
      <c r="K1055" s="572"/>
      <c r="L1055" s="573"/>
      <c r="M1055" s="413">
        <f t="shared" si="197"/>
        <v>0</v>
      </c>
      <c r="N1055" s="557">
        <f>K1055+L1055-M1055</f>
        <v>0</v>
      </c>
      <c r="O1055" s="309"/>
      <c r="P1055" s="572"/>
      <c r="Q1055" s="573"/>
      <c r="R1055" s="564">
        <f>+IF(+(K1055+L1055)&gt;=H1055,+L1055,+(+H1055-K1055))</f>
        <v>0</v>
      </c>
      <c r="S1055" s="391">
        <f>P1055+Q1055-R1055</f>
        <v>0</v>
      </c>
      <c r="T1055" s="573"/>
      <c r="U1055" s="573"/>
      <c r="V1055" s="320"/>
      <c r="W1055" s="389">
        <f t="shared" si="198"/>
        <v>0</v>
      </c>
    </row>
    <row r="1056" spans="1:23" ht="19.5" thickBot="1">
      <c r="A1056" s="329">
        <v>755</v>
      </c>
      <c r="B1056" s="177"/>
      <c r="C1056" s="230">
        <v>4071</v>
      </c>
      <c r="D1056" s="620" t="s">
        <v>1391</v>
      </c>
      <c r="E1056" s="593"/>
      <c r="F1056" s="608"/>
      <c r="G1056" s="343"/>
      <c r="H1056" s="826">
        <f>F1056+G1056</f>
        <v>0</v>
      </c>
      <c r="I1056" s="308">
        <f t="shared" si="196"/>
      </c>
      <c r="J1056" s="309"/>
      <c r="K1056" s="415"/>
      <c r="L1056" s="397"/>
      <c r="M1056" s="397"/>
      <c r="N1056" s="574"/>
      <c r="O1056" s="309"/>
      <c r="P1056" s="392"/>
      <c r="Q1056" s="397"/>
      <c r="R1056" s="397"/>
      <c r="S1056" s="397"/>
      <c r="T1056" s="397"/>
      <c r="U1056" s="397"/>
      <c r="V1056" s="558"/>
      <c r="W1056" s="389">
        <f t="shared" si="198"/>
        <v>0</v>
      </c>
    </row>
    <row r="1057" spans="1:23" ht="36" customHeight="1">
      <c r="A1057" s="329">
        <v>760</v>
      </c>
      <c r="B1057" s="220"/>
      <c r="C1057" s="231"/>
      <c r="D1057" s="417"/>
      <c r="E1057" s="314"/>
      <c r="F1057" s="314"/>
      <c r="G1057" s="314"/>
      <c r="H1057" s="315"/>
      <c r="I1057" s="308">
        <f t="shared" si="196"/>
      </c>
      <c r="J1057" s="309"/>
      <c r="K1057" s="575"/>
      <c r="L1057" s="576"/>
      <c r="M1057" s="404"/>
      <c r="N1057" s="405"/>
      <c r="O1057" s="309"/>
      <c r="P1057" s="575"/>
      <c r="Q1057" s="576"/>
      <c r="R1057" s="404"/>
      <c r="S1057" s="404"/>
      <c r="T1057" s="576"/>
      <c r="U1057" s="404"/>
      <c r="V1057" s="405"/>
      <c r="W1057" s="405"/>
    </row>
    <row r="1058" spans="1:23" ht="19.5" thickBot="1">
      <c r="A1058" s="328">
        <v>765</v>
      </c>
      <c r="B1058" s="577">
        <v>98</v>
      </c>
      <c r="C1058" s="1163" t="s">
        <v>1392</v>
      </c>
      <c r="D1058" s="1164"/>
      <c r="E1058" s="597"/>
      <c r="F1058" s="602"/>
      <c r="G1058" s="324"/>
      <c r="H1058" s="826">
        <f>F1058+G1058</f>
        <v>0</v>
      </c>
      <c r="I1058" s="308">
        <f t="shared" si="196"/>
      </c>
      <c r="J1058" s="309"/>
      <c r="K1058" s="563"/>
      <c r="L1058" s="321"/>
      <c r="M1058" s="395">
        <f t="shared" si="197"/>
        <v>0</v>
      </c>
      <c r="N1058" s="557">
        <f>K1058+L1058-M1058</f>
        <v>0</v>
      </c>
      <c r="O1058" s="309"/>
      <c r="P1058" s="563"/>
      <c r="Q1058" s="321"/>
      <c r="R1058" s="564">
        <f>+IF(+(K1058+L1058)&gt;=H1058,+L1058,+(+H1058-K1058))</f>
        <v>0</v>
      </c>
      <c r="S1058" s="391">
        <f>P1058+Q1058-R1058</f>
        <v>0</v>
      </c>
      <c r="T1058" s="321"/>
      <c r="U1058" s="321"/>
      <c r="V1058" s="320"/>
      <c r="W1058" s="389">
        <f t="shared" si="198"/>
        <v>0</v>
      </c>
    </row>
    <row r="1059" spans="1:23" ht="15.75">
      <c r="A1059" s="328">
        <v>775</v>
      </c>
      <c r="B1059" s="232"/>
      <c r="C1059" s="419" t="s">
        <v>1393</v>
      </c>
      <c r="D1059" s="420"/>
      <c r="E1059" s="515"/>
      <c r="F1059" s="515"/>
      <c r="G1059" s="515"/>
      <c r="H1059" s="421"/>
      <c r="I1059" s="308">
        <f t="shared" si="196"/>
      </c>
      <c r="J1059" s="309"/>
      <c r="K1059" s="422"/>
      <c r="L1059" s="423"/>
      <c r="M1059" s="423"/>
      <c r="N1059" s="424"/>
      <c r="O1059" s="309"/>
      <c r="P1059" s="422"/>
      <c r="Q1059" s="423"/>
      <c r="R1059" s="423"/>
      <c r="S1059" s="423"/>
      <c r="T1059" s="423"/>
      <c r="U1059" s="423"/>
      <c r="V1059" s="424"/>
      <c r="W1059" s="424"/>
    </row>
    <row r="1060" spans="1:23" ht="15.75">
      <c r="A1060" s="329">
        <v>780</v>
      </c>
      <c r="B1060" s="232"/>
      <c r="C1060" s="425" t="s">
        <v>1394</v>
      </c>
      <c r="D1060" s="417"/>
      <c r="E1060" s="503"/>
      <c r="F1060" s="503"/>
      <c r="G1060" s="503"/>
      <c r="H1060" s="382"/>
      <c r="I1060" s="308">
        <f t="shared" si="196"/>
      </c>
      <c r="J1060" s="309"/>
      <c r="K1060" s="426"/>
      <c r="L1060" s="427"/>
      <c r="M1060" s="427"/>
      <c r="N1060" s="428"/>
      <c r="O1060" s="309"/>
      <c r="P1060" s="426"/>
      <c r="Q1060" s="427"/>
      <c r="R1060" s="427"/>
      <c r="S1060" s="427"/>
      <c r="T1060" s="427"/>
      <c r="U1060" s="427"/>
      <c r="V1060" s="428"/>
      <c r="W1060" s="428"/>
    </row>
    <row r="1061" spans="1:23" ht="16.5" thickBot="1">
      <c r="A1061" s="329">
        <v>785</v>
      </c>
      <c r="B1061" s="233"/>
      <c r="C1061" s="429" t="s">
        <v>1395</v>
      </c>
      <c r="D1061" s="430"/>
      <c r="E1061" s="516"/>
      <c r="F1061" s="516"/>
      <c r="G1061" s="516"/>
      <c r="H1061" s="384"/>
      <c r="I1061" s="308">
        <f t="shared" si="196"/>
      </c>
      <c r="J1061" s="309"/>
      <c r="K1061" s="431"/>
      <c r="L1061" s="432"/>
      <c r="M1061" s="432"/>
      <c r="N1061" s="433"/>
      <c r="O1061" s="309"/>
      <c r="P1061" s="431"/>
      <c r="Q1061" s="432"/>
      <c r="R1061" s="432"/>
      <c r="S1061" s="432"/>
      <c r="T1061" s="432"/>
      <c r="U1061" s="432"/>
      <c r="V1061" s="433"/>
      <c r="W1061" s="433"/>
    </row>
    <row r="1062" spans="1:23" ht="19.5" thickBot="1">
      <c r="A1062" s="329">
        <v>790</v>
      </c>
      <c r="B1062" s="234"/>
      <c r="C1062" s="203" t="s">
        <v>708</v>
      </c>
      <c r="D1062" s="235" t="s">
        <v>1396</v>
      </c>
      <c r="E1062" s="346">
        <f>SUM(E950,E953,E959,E965,E966,E984,E988,E994,E997,E998,E999,E1000,E1001,E1008,E1015,E1016,E1017,E1018,E1025,E1029,E1030,E1031,E1032,E1035,E1036,E1044,E1047,E1048,E1053)+E1058</f>
        <v>0</v>
      </c>
      <c r="F1062" s="346">
        <f>SUM(F950,F953,F959,F965,F966,F984,F988,F994,F997,F998,F999,F1000,F1001,F1008,F1015,F1016,F1017,F1018,F1025,F1029,F1030,F1031,F1032,F1035,F1036,F1044,F1047,F1048,F1053)+F1058</f>
        <v>0</v>
      </c>
      <c r="G1062" s="346">
        <f>SUM(G950,G953,G959,G965,G966,G984,G988,G994,G997,G998,G999,G1000,G1001,G1008,G1015,G1016,G1017,G1018,G1025,G1029,G1030,G1031,G1032,G1035,G1036,G1044,G1047,G1048,G1053)+G1058</f>
        <v>0</v>
      </c>
      <c r="H1062" s="346">
        <f>SUM(H950,H953,H959,H965,H966,H984,H988,H994,H997,H998,H999,H1000,H1001,H1008,H1015,H1016,H1017,H1018,H1025,H1029,H1030,H1031,H1032,H1035,H1036,H1044,H1047,H1048,H1053)+H1058</f>
        <v>0</v>
      </c>
      <c r="I1062" s="308">
        <f t="shared" si="196"/>
      </c>
      <c r="J1062" s="578" t="str">
        <f>LEFT(C947,1)</f>
        <v>0</v>
      </c>
      <c r="K1062" s="346">
        <f>SUM(K950,K953,K959,K965,K966,K984,K988,K994,K997,K998,K999,K1000,K1001,K1008,K1015,K1016,K1017,K1018,K1025,K1029,K1030,K1031,K1032,K1035,K1036,K1044,K1047,K1048,K1053)+K1058</f>
        <v>0</v>
      </c>
      <c r="L1062" s="346">
        <f>SUM(L950,L953,L959,L965,L966,L984,L988,L994,L997,L998,L999,L1000,L1001,L1008,L1015,L1016,L1017,L1018,L1025,L1029,L1030,L1031,L1032,L1035,L1036,L1044,L1047,L1048,L1053)+L1058</f>
        <v>0</v>
      </c>
      <c r="M1062" s="346">
        <f>SUM(M950,M953,M959,M965,M966,M984,M988,M994,M997,M998,M999,M1000,M1001,M1008,M1015,M1016,M1017,M1018,M1025,M1029,M1030,M1031,M1032,M1035,M1036,M1044,M1047,M1048,M1053)+M1058</f>
        <v>0</v>
      </c>
      <c r="N1062" s="346">
        <f>SUM(N950,N953,N959,N965,N966,N984,N988,N994,N997,N998,N999,N1000,N1001,N1008,N1015,N1016,N1017,N1018,N1025,N1029,N1030,N1031,N1032,N1035,N1036,N1044,N1047,N1048,N1053)+N1058</f>
        <v>0</v>
      </c>
      <c r="O1062" s="282"/>
      <c r="P1062" s="346">
        <f aca="true" t="shared" si="216" ref="P1062:U1062">SUM(P950,P953,P959,P965,P966,P984,P988,P994,P997,P998,P999,P1000,P1001,P1008,P1015,P1016,P1017,P1018,P1025,P1029,P1030,P1031,P1032,P1035,P1036,P1044,P1047,P1048,P1053)+P1058</f>
        <v>0</v>
      </c>
      <c r="Q1062" s="346">
        <f t="shared" si="216"/>
        <v>0</v>
      </c>
      <c r="R1062" s="346">
        <f t="shared" si="216"/>
        <v>0</v>
      </c>
      <c r="S1062" s="346">
        <f t="shared" si="216"/>
        <v>0</v>
      </c>
      <c r="T1062" s="346">
        <f t="shared" si="216"/>
        <v>0</v>
      </c>
      <c r="U1062" s="346">
        <f t="shared" si="216"/>
        <v>0</v>
      </c>
      <c r="V1062" s="346">
        <f>SUM(V950,V953,V959,V965,V966,V984,V988,V994,V997,V998,V999,V1000,V1001,V1008,V1015,V1016,V1017,V1018,V1025,V1029,V1030,V1031,V1032,V1035,V1036,V1044,V1047,V1048,V1053)+V1058</f>
        <v>0</v>
      </c>
      <c r="W1062" s="389">
        <f>S1062-T1062-U1062-V1062</f>
        <v>0</v>
      </c>
    </row>
    <row r="1063" spans="1:23" ht="15.75">
      <c r="A1063" s="329">
        <v>795</v>
      </c>
      <c r="B1063" s="193"/>
      <c r="C1063" s="236"/>
      <c r="H1063" s="279"/>
      <c r="I1063" s="281">
        <f>I1062</f>
      </c>
      <c r="O1063" s="523"/>
      <c r="W1063" s="523"/>
    </row>
    <row r="1064" spans="1:23" ht="15.75">
      <c r="A1064" s="328">
        <v>805</v>
      </c>
      <c r="B1064" s="436"/>
      <c r="C1064" s="437"/>
      <c r="D1064" s="438"/>
      <c r="E1064" s="348"/>
      <c r="F1064" s="348"/>
      <c r="G1064" s="348"/>
      <c r="H1064" s="354"/>
      <c r="I1064" s="281">
        <f>I1062</f>
      </c>
      <c r="K1064" s="348"/>
      <c r="L1064" s="348"/>
      <c r="M1064" s="354"/>
      <c r="N1064" s="354"/>
      <c r="O1064" s="523"/>
      <c r="P1064" s="348"/>
      <c r="Q1064" s="348"/>
      <c r="R1064" s="354"/>
      <c r="S1064" s="354"/>
      <c r="T1064" s="348"/>
      <c r="U1064" s="354"/>
      <c r="V1064" s="354"/>
      <c r="W1064" s="523"/>
    </row>
    <row r="1065" spans="1:23" ht="15.75">
      <c r="A1065" s="329">
        <v>810</v>
      </c>
      <c r="C1065" s="287"/>
      <c r="D1065" s="288"/>
      <c r="E1065" s="348"/>
      <c r="F1065" s="348"/>
      <c r="G1065" s="348"/>
      <c r="H1065" s="354"/>
      <c r="I1065" s="281">
        <f>I1062</f>
      </c>
      <c r="K1065" s="348"/>
      <c r="L1065" s="348"/>
      <c r="M1065" s="354"/>
      <c r="N1065" s="354"/>
      <c r="O1065" s="523"/>
      <c r="P1065" s="348"/>
      <c r="Q1065" s="348"/>
      <c r="R1065" s="354"/>
      <c r="S1065" s="354"/>
      <c r="T1065" s="348"/>
      <c r="U1065" s="354"/>
      <c r="V1065" s="354"/>
      <c r="W1065" s="523"/>
    </row>
    <row r="1066" spans="1:23" ht="15.75">
      <c r="A1066" s="329">
        <v>815</v>
      </c>
      <c r="B1066" s="1154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066" s="1154"/>
      <c r="D1066" s="1154"/>
      <c r="E1066" s="348"/>
      <c r="F1066" s="348"/>
      <c r="G1066" s="348"/>
      <c r="H1066" s="354"/>
      <c r="I1066" s="281">
        <f>I1062</f>
      </c>
      <c r="K1066" s="348"/>
      <c r="L1066" s="348"/>
      <c r="M1066" s="354"/>
      <c r="N1066" s="354"/>
      <c r="O1066" s="523"/>
      <c r="P1066" s="348"/>
      <c r="Q1066" s="348"/>
      <c r="R1066" s="354"/>
      <c r="S1066" s="354"/>
      <c r="T1066" s="348"/>
      <c r="U1066" s="354"/>
      <c r="V1066" s="354"/>
      <c r="W1066" s="523"/>
    </row>
    <row r="1067" spans="1:23" ht="15.75">
      <c r="A1067" s="335">
        <v>525</v>
      </c>
      <c r="C1067" s="287"/>
      <c r="D1067" s="288"/>
      <c r="E1067" s="349" t="s">
        <v>1132</v>
      </c>
      <c r="F1067" s="349" t="s">
        <v>986</v>
      </c>
      <c r="G1067" s="348"/>
      <c r="H1067" s="354"/>
      <c r="I1067" s="281">
        <f>I1062</f>
      </c>
      <c r="K1067" s="348"/>
      <c r="L1067" s="348"/>
      <c r="M1067" s="354"/>
      <c r="N1067" s="354"/>
      <c r="O1067" s="523"/>
      <c r="P1067" s="348"/>
      <c r="Q1067" s="348"/>
      <c r="R1067" s="354"/>
      <c r="S1067" s="354"/>
      <c r="T1067" s="348"/>
      <c r="U1067" s="354"/>
      <c r="V1067" s="354"/>
      <c r="W1067" s="523"/>
    </row>
    <row r="1068" spans="1:23" ht="15.75">
      <c r="A1068" s="328">
        <v>820</v>
      </c>
      <c r="B1068" s="1157">
        <f>$B$9</f>
        <v>0</v>
      </c>
      <c r="C1068" s="1157"/>
      <c r="D1068" s="1157"/>
      <c r="E1068" s="350">
        <f>$E$9</f>
        <v>41640</v>
      </c>
      <c r="F1068" s="351">
        <f>$F$9</f>
        <v>41759</v>
      </c>
      <c r="G1068" s="348"/>
      <c r="H1068" s="354"/>
      <c r="I1068" s="281">
        <f>I1062</f>
      </c>
      <c r="K1068" s="348"/>
      <c r="L1068" s="348"/>
      <c r="M1068" s="354"/>
      <c r="N1068" s="354"/>
      <c r="O1068" s="523"/>
      <c r="P1068" s="348"/>
      <c r="Q1068" s="348"/>
      <c r="R1068" s="354"/>
      <c r="S1068" s="354"/>
      <c r="T1068" s="348"/>
      <c r="U1068" s="354"/>
      <c r="V1068" s="354"/>
      <c r="W1068" s="523"/>
    </row>
    <row r="1069" spans="1:23" ht="15.75">
      <c r="A1069" s="329">
        <v>821</v>
      </c>
      <c r="B1069" s="291" t="str">
        <f>$B$10</f>
        <v>(наименование на разпоредителя с бюджет)</v>
      </c>
      <c r="E1069" s="348"/>
      <c r="F1069" s="352">
        <f>$F$10</f>
        <v>0</v>
      </c>
      <c r="G1069" s="348"/>
      <c r="H1069" s="354"/>
      <c r="I1069" s="281">
        <f>I1062</f>
      </c>
      <c r="K1069" s="348"/>
      <c r="L1069" s="348"/>
      <c r="M1069" s="354"/>
      <c r="N1069" s="354"/>
      <c r="O1069" s="523"/>
      <c r="P1069" s="348"/>
      <c r="Q1069" s="348"/>
      <c r="R1069" s="354"/>
      <c r="S1069" s="354"/>
      <c r="T1069" s="348"/>
      <c r="U1069" s="354"/>
      <c r="V1069" s="354"/>
      <c r="W1069" s="523"/>
    </row>
    <row r="1070" spans="1:23" ht="16.5" thickBot="1">
      <c r="A1070" s="329">
        <v>822</v>
      </c>
      <c r="B1070" s="291"/>
      <c r="E1070" s="353"/>
      <c r="F1070" s="348"/>
      <c r="G1070" s="348"/>
      <c r="H1070" s="354"/>
      <c r="I1070" s="281">
        <f>I1062</f>
      </c>
      <c r="K1070" s="348"/>
      <c r="L1070" s="348"/>
      <c r="M1070" s="354"/>
      <c r="N1070" s="354"/>
      <c r="O1070" s="523"/>
      <c r="P1070" s="348"/>
      <c r="Q1070" s="348"/>
      <c r="R1070" s="354"/>
      <c r="S1070" s="354"/>
      <c r="T1070" s="348"/>
      <c r="U1070" s="354"/>
      <c r="V1070" s="354"/>
      <c r="W1070" s="523"/>
    </row>
    <row r="1071" spans="1:23" ht="17.25" thickBot="1" thickTop="1">
      <c r="A1071" s="329">
        <v>823</v>
      </c>
      <c r="B1071" s="1157" t="str">
        <f>$B$12</f>
        <v>Министерство на околната среда и водите</v>
      </c>
      <c r="C1071" s="1157"/>
      <c r="D1071" s="1157"/>
      <c r="E1071" s="348" t="s">
        <v>1134</v>
      </c>
      <c r="F1071" s="355" t="str">
        <f>$F$12</f>
        <v>1900</v>
      </c>
      <c r="G1071" s="348"/>
      <c r="H1071" s="354"/>
      <c r="I1071" s="281">
        <f>I1062</f>
      </c>
      <c r="K1071" s="348"/>
      <c r="L1071" s="348"/>
      <c r="M1071" s="354"/>
      <c r="N1071" s="354"/>
      <c r="O1071" s="523"/>
      <c r="P1071" s="348"/>
      <c r="Q1071" s="348"/>
      <c r="R1071" s="354"/>
      <c r="S1071" s="354"/>
      <c r="T1071" s="348"/>
      <c r="U1071" s="354"/>
      <c r="V1071" s="354"/>
      <c r="W1071" s="523"/>
    </row>
    <row r="1072" spans="1:23" ht="16.5" thickTop="1">
      <c r="A1072" s="329">
        <v>825</v>
      </c>
      <c r="B1072" s="291" t="str">
        <f>$B$13</f>
        <v>(наименование на първостепенния разпоредител с бюджет)</v>
      </c>
      <c r="E1072" s="353" t="s">
        <v>1136</v>
      </c>
      <c r="F1072" s="348"/>
      <c r="G1072" s="348"/>
      <c r="H1072" s="354"/>
      <c r="I1072" s="281">
        <f>I1062</f>
      </c>
      <c r="K1072" s="348"/>
      <c r="L1072" s="348"/>
      <c r="M1072" s="354"/>
      <c r="N1072" s="354"/>
      <c r="O1072" s="523"/>
      <c r="P1072" s="348"/>
      <c r="Q1072" s="348"/>
      <c r="R1072" s="354"/>
      <c r="S1072" s="354"/>
      <c r="T1072" s="348"/>
      <c r="U1072" s="354"/>
      <c r="V1072" s="354"/>
      <c r="W1072" s="523"/>
    </row>
    <row r="1073" spans="1:23" ht="15.75">
      <c r="A1073" s="329"/>
      <c r="B1073" s="291"/>
      <c r="E1073" s="347"/>
      <c r="F1073" s="347"/>
      <c r="G1073" s="347"/>
      <c r="H1073" s="503"/>
      <c r="I1073" s="281">
        <f>I1062</f>
      </c>
      <c r="K1073" s="348"/>
      <c r="L1073" s="348"/>
      <c r="M1073" s="354"/>
      <c r="N1073" s="354"/>
      <c r="O1073" s="523"/>
      <c r="P1073" s="348"/>
      <c r="Q1073" s="348"/>
      <c r="R1073" s="354"/>
      <c r="S1073" s="354"/>
      <c r="T1073" s="348"/>
      <c r="U1073" s="354"/>
      <c r="V1073" s="354"/>
      <c r="W1073" s="523"/>
    </row>
    <row r="1074" spans="1:23" ht="16.5" thickBot="1">
      <c r="A1074" s="329"/>
      <c r="B1074" s="436"/>
      <c r="C1074" s="579"/>
      <c r="D1074" s="580" t="s">
        <v>1475</v>
      </c>
      <c r="E1074" s="348"/>
      <c r="F1074" s="353" t="s">
        <v>1137</v>
      </c>
      <c r="G1074" s="353"/>
      <c r="H1074" s="503"/>
      <c r="I1074" s="281">
        <f>I1062</f>
      </c>
      <c r="K1074" s="348"/>
      <c r="L1074" s="348"/>
      <c r="M1074" s="354"/>
      <c r="N1074" s="354"/>
      <c r="O1074" s="523"/>
      <c r="P1074" s="348"/>
      <c r="Q1074" s="348"/>
      <c r="R1074" s="354"/>
      <c r="S1074" s="354"/>
      <c r="T1074" s="348"/>
      <c r="U1074" s="354"/>
      <c r="V1074" s="354"/>
      <c r="W1074" s="523"/>
    </row>
    <row r="1075" spans="1:23" ht="16.5" thickBot="1">
      <c r="A1075" s="329"/>
      <c r="B1075" s="440" t="s">
        <v>1398</v>
      </c>
      <c r="C1075" s="441" t="s">
        <v>1399</v>
      </c>
      <c r="D1075" s="442" t="s">
        <v>1400</v>
      </c>
      <c r="E1075" s="443" t="s">
        <v>1401</v>
      </c>
      <c r="F1075" s="443" t="s">
        <v>1402</v>
      </c>
      <c r="G1075" s="450"/>
      <c r="H1075" s="451"/>
      <c r="I1075" s="281">
        <f>I1062</f>
      </c>
      <c r="K1075" s="523"/>
      <c r="L1075" s="523"/>
      <c r="M1075" s="523"/>
      <c r="N1075" s="523"/>
      <c r="O1075" s="523"/>
      <c r="P1075" s="523"/>
      <c r="Q1075" s="523"/>
      <c r="R1075" s="523"/>
      <c r="S1075" s="523"/>
      <c r="T1075" s="523"/>
      <c r="U1075" s="523"/>
      <c r="V1075" s="523"/>
      <c r="W1075" s="523"/>
    </row>
    <row r="1076" spans="1:23" ht="16.5" thickBot="1">
      <c r="A1076" s="329"/>
      <c r="B1076" s="440"/>
      <c r="C1076" s="441" t="s">
        <v>1403</v>
      </c>
      <c r="D1076" s="442" t="s">
        <v>1404</v>
      </c>
      <c r="E1076" s="581"/>
      <c r="F1076" s="581"/>
      <c r="G1076" s="450"/>
      <c r="H1076" s="451"/>
      <c r="I1076" s="880">
        <f>(IF($E1076&lt;&gt;0,$I$2,IF($F1076&lt;&gt;0,$I$2,"")))</f>
      </c>
      <c r="K1076" s="523"/>
      <c r="L1076" s="523"/>
      <c r="M1076" s="523"/>
      <c r="N1076" s="523"/>
      <c r="O1076" s="523"/>
      <c r="P1076" s="523"/>
      <c r="Q1076" s="523"/>
      <c r="R1076" s="523"/>
      <c r="S1076" s="523"/>
      <c r="T1076" s="523"/>
      <c r="U1076" s="523"/>
      <c r="V1076" s="523"/>
      <c r="W1076" s="523"/>
    </row>
    <row r="1077" spans="1:23" ht="16.5" thickBot="1">
      <c r="A1077" s="329"/>
      <c r="B1077" s="440"/>
      <c r="C1077" s="441" t="s">
        <v>1405</v>
      </c>
      <c r="D1077" s="442" t="s">
        <v>1406</v>
      </c>
      <c r="E1077" s="581"/>
      <c r="F1077" s="581"/>
      <c r="G1077" s="450"/>
      <c r="H1077" s="451"/>
      <c r="I1077" s="880">
        <f aca="true" t="shared" si="217" ref="I1077:I1097">(IF($E1077&lt;&gt;0,$I$2,IF($F1077&lt;&gt;0,$I$2,"")))</f>
      </c>
      <c r="K1077" s="523"/>
      <c r="L1077" s="523"/>
      <c r="M1077" s="523"/>
      <c r="N1077" s="523"/>
      <c r="O1077" s="523"/>
      <c r="P1077" s="523"/>
      <c r="Q1077" s="523"/>
      <c r="R1077" s="523"/>
      <c r="S1077" s="523"/>
      <c r="T1077" s="523"/>
      <c r="U1077" s="523"/>
      <c r="V1077" s="523"/>
      <c r="W1077" s="523"/>
    </row>
    <row r="1078" spans="1:23" ht="16.5" thickBot="1">
      <c r="A1078" s="329"/>
      <c r="B1078" s="440"/>
      <c r="C1078" s="441" t="s">
        <v>1407</v>
      </c>
      <c r="D1078" s="442" t="s">
        <v>1408</v>
      </c>
      <c r="E1078" s="581"/>
      <c r="F1078" s="581"/>
      <c r="G1078" s="450"/>
      <c r="H1078" s="451"/>
      <c r="I1078" s="880">
        <f t="shared" si="217"/>
      </c>
      <c r="K1078" s="523"/>
      <c r="L1078" s="523"/>
      <c r="M1078" s="523"/>
      <c r="N1078" s="523"/>
      <c r="O1078" s="523"/>
      <c r="P1078" s="523"/>
      <c r="Q1078" s="523"/>
      <c r="R1078" s="523"/>
      <c r="S1078" s="523"/>
      <c r="T1078" s="523"/>
      <c r="U1078" s="523"/>
      <c r="V1078" s="523"/>
      <c r="W1078" s="523"/>
    </row>
    <row r="1079" spans="1:23" ht="16.5" thickBot="1">
      <c r="A1079" s="329"/>
      <c r="B1079" s="440"/>
      <c r="C1079" s="441" t="s">
        <v>1409</v>
      </c>
      <c r="D1079" s="442" t="s">
        <v>1410</v>
      </c>
      <c r="E1079" s="581"/>
      <c r="F1079" s="581"/>
      <c r="G1079" s="450"/>
      <c r="H1079" s="451"/>
      <c r="I1079" s="880">
        <f t="shared" si="217"/>
      </c>
      <c r="K1079" s="523"/>
      <c r="L1079" s="523"/>
      <c r="M1079" s="523"/>
      <c r="N1079" s="523"/>
      <c r="O1079" s="523"/>
      <c r="P1079" s="523"/>
      <c r="Q1079" s="523"/>
      <c r="R1079" s="523"/>
      <c r="S1079" s="523"/>
      <c r="T1079" s="523"/>
      <c r="U1079" s="523"/>
      <c r="V1079" s="523"/>
      <c r="W1079" s="523"/>
    </row>
    <row r="1080" spans="1:23" ht="16.5" thickBot="1">
      <c r="A1080" s="329"/>
      <c r="B1080" s="440"/>
      <c r="C1080" s="441" t="s">
        <v>1411</v>
      </c>
      <c r="D1080" s="442" t="s">
        <v>1406</v>
      </c>
      <c r="E1080" s="581"/>
      <c r="F1080" s="581"/>
      <c r="G1080" s="450"/>
      <c r="H1080" s="451"/>
      <c r="I1080" s="880">
        <f t="shared" si="217"/>
      </c>
      <c r="K1080" s="523"/>
      <c r="L1080" s="523"/>
      <c r="M1080" s="523"/>
      <c r="N1080" s="523"/>
      <c r="O1080" s="523"/>
      <c r="P1080" s="523"/>
      <c r="Q1080" s="523"/>
      <c r="R1080" s="523"/>
      <c r="S1080" s="523"/>
      <c r="T1080" s="523"/>
      <c r="U1080" s="523"/>
      <c r="V1080" s="523"/>
      <c r="W1080" s="523"/>
    </row>
    <row r="1081" spans="1:23" ht="16.5" thickBot="1">
      <c r="A1081" s="329"/>
      <c r="B1081" s="440"/>
      <c r="C1081" s="441" t="s">
        <v>1412</v>
      </c>
      <c r="D1081" s="442" t="s">
        <v>1413</v>
      </c>
      <c r="E1081" s="581"/>
      <c r="F1081" s="581"/>
      <c r="G1081" s="450"/>
      <c r="H1081" s="451"/>
      <c r="I1081" s="880">
        <f t="shared" si="217"/>
      </c>
      <c r="K1081" s="523"/>
      <c r="L1081" s="523"/>
      <c r="M1081" s="523"/>
      <c r="N1081" s="523"/>
      <c r="O1081" s="523"/>
      <c r="P1081" s="523"/>
      <c r="Q1081" s="523"/>
      <c r="R1081" s="523"/>
      <c r="S1081" s="523"/>
      <c r="T1081" s="523"/>
      <c r="U1081" s="523"/>
      <c r="V1081" s="523"/>
      <c r="W1081" s="523"/>
    </row>
    <row r="1082" spans="1:23" ht="16.5" thickBot="1">
      <c r="A1082" s="329"/>
      <c r="B1082" s="440"/>
      <c r="C1082" s="441" t="s">
        <v>1414</v>
      </c>
      <c r="D1082" s="442" t="s">
        <v>1415</v>
      </c>
      <c r="E1082" s="581"/>
      <c r="F1082" s="581"/>
      <c r="G1082" s="450"/>
      <c r="H1082" s="451"/>
      <c r="I1082" s="880">
        <f t="shared" si="217"/>
      </c>
      <c r="K1082" s="523"/>
      <c r="L1082" s="523"/>
      <c r="M1082" s="523"/>
      <c r="N1082" s="523"/>
      <c r="O1082" s="523"/>
      <c r="P1082" s="523"/>
      <c r="Q1082" s="523"/>
      <c r="R1082" s="523"/>
      <c r="S1082" s="523"/>
      <c r="T1082" s="523"/>
      <c r="U1082" s="523"/>
      <c r="V1082" s="523"/>
      <c r="W1082" s="523"/>
    </row>
    <row r="1083" spans="1:23" ht="16.5" thickBot="1">
      <c r="A1083" s="329"/>
      <c r="B1083" s="440"/>
      <c r="C1083" s="441" t="s">
        <v>1416</v>
      </c>
      <c r="D1083" s="442" t="s">
        <v>1417</v>
      </c>
      <c r="E1083" s="581"/>
      <c r="F1083" s="581"/>
      <c r="G1083" s="450"/>
      <c r="H1083" s="451"/>
      <c r="I1083" s="880">
        <f t="shared" si="217"/>
      </c>
      <c r="K1083" s="523"/>
      <c r="L1083" s="523"/>
      <c r="M1083" s="523"/>
      <c r="N1083" s="523"/>
      <c r="O1083" s="523"/>
      <c r="P1083" s="523"/>
      <c r="Q1083" s="523"/>
      <c r="R1083" s="523"/>
      <c r="S1083" s="523"/>
      <c r="T1083" s="523"/>
      <c r="U1083" s="523"/>
      <c r="V1083" s="523"/>
      <c r="W1083" s="523"/>
    </row>
    <row r="1084" spans="1:23" ht="16.5" thickBot="1">
      <c r="A1084" s="329"/>
      <c r="B1084" s="440"/>
      <c r="C1084" s="441" t="s">
        <v>1418</v>
      </c>
      <c r="D1084" s="442" t="s">
        <v>1419</v>
      </c>
      <c r="E1084" s="581"/>
      <c r="F1084" s="581"/>
      <c r="G1084" s="450"/>
      <c r="H1084" s="451"/>
      <c r="I1084" s="880">
        <f t="shared" si="217"/>
      </c>
      <c r="K1084" s="523"/>
      <c r="L1084" s="523"/>
      <c r="M1084" s="523"/>
      <c r="N1084" s="523"/>
      <c r="O1084" s="523"/>
      <c r="P1084" s="523"/>
      <c r="Q1084" s="523"/>
      <c r="R1084" s="523"/>
      <c r="S1084" s="523"/>
      <c r="T1084" s="523"/>
      <c r="U1084" s="523"/>
      <c r="V1084" s="523"/>
      <c r="W1084" s="523"/>
    </row>
    <row r="1085" spans="1:23" ht="16.5" thickBot="1">
      <c r="A1085" s="329"/>
      <c r="B1085" s="440"/>
      <c r="C1085" s="441" t="s">
        <v>1420</v>
      </c>
      <c r="D1085" s="442" t="s">
        <v>1421</v>
      </c>
      <c r="E1085" s="581"/>
      <c r="F1085" s="582"/>
      <c r="G1085" s="450"/>
      <c r="H1085" s="451"/>
      <c r="I1085" s="880">
        <f t="shared" si="217"/>
      </c>
      <c r="K1085" s="523"/>
      <c r="L1085" s="523"/>
      <c r="M1085" s="523"/>
      <c r="N1085" s="523"/>
      <c r="O1085" s="523"/>
      <c r="P1085" s="523"/>
      <c r="Q1085" s="523"/>
      <c r="R1085" s="523"/>
      <c r="S1085" s="523"/>
      <c r="T1085" s="523"/>
      <c r="U1085" s="523"/>
      <c r="V1085" s="523"/>
      <c r="W1085" s="523"/>
    </row>
    <row r="1086" spans="1:23" ht="16.5" thickBot="1">
      <c r="A1086" s="329"/>
      <c r="B1086" s="440"/>
      <c r="C1086" s="441" t="s">
        <v>1422</v>
      </c>
      <c r="D1086" s="442" t="s">
        <v>1423</v>
      </c>
      <c r="E1086" s="581"/>
      <c r="F1086" s="582"/>
      <c r="G1086" s="450"/>
      <c r="H1086" s="451"/>
      <c r="I1086" s="880">
        <f t="shared" si="217"/>
      </c>
      <c r="K1086" s="523"/>
      <c r="L1086" s="523"/>
      <c r="M1086" s="523"/>
      <c r="N1086" s="523"/>
      <c r="O1086" s="523"/>
      <c r="P1086" s="523"/>
      <c r="Q1086" s="523"/>
      <c r="R1086" s="523"/>
      <c r="S1086" s="523"/>
      <c r="T1086" s="523"/>
      <c r="U1086" s="523"/>
      <c r="V1086" s="523"/>
      <c r="W1086" s="523"/>
    </row>
    <row r="1087" spans="1:23" ht="16.5" thickBot="1">
      <c r="A1087" s="331"/>
      <c r="B1087" s="440"/>
      <c r="C1087" s="441" t="s">
        <v>1424</v>
      </c>
      <c r="D1087" s="442" t="s">
        <v>1425</v>
      </c>
      <c r="E1087" s="581"/>
      <c r="F1087" s="582"/>
      <c r="G1087" s="450"/>
      <c r="H1087" s="451"/>
      <c r="I1087" s="880">
        <f t="shared" si="217"/>
      </c>
      <c r="K1087" s="523"/>
      <c r="L1087" s="523"/>
      <c r="M1087" s="523"/>
      <c r="N1087" s="523"/>
      <c r="O1087" s="523"/>
      <c r="P1087" s="523"/>
      <c r="Q1087" s="523"/>
      <c r="R1087" s="523"/>
      <c r="S1087" s="523"/>
      <c r="T1087" s="523"/>
      <c r="U1087" s="523"/>
      <c r="V1087" s="523"/>
      <c r="W1087" s="523"/>
    </row>
    <row r="1088" spans="1:23" ht="16.5" thickBot="1">
      <c r="A1088" s="331">
        <v>905</v>
      </c>
      <c r="B1088" s="440"/>
      <c r="C1088" s="441" t="s">
        <v>1426</v>
      </c>
      <c r="D1088" s="442" t="s">
        <v>384</v>
      </c>
      <c r="E1088" s="581"/>
      <c r="F1088" s="582"/>
      <c r="G1088" s="450"/>
      <c r="H1088" s="451"/>
      <c r="I1088" s="880">
        <f t="shared" si="217"/>
      </c>
      <c r="K1088" s="523"/>
      <c r="L1088" s="523"/>
      <c r="M1088" s="523"/>
      <c r="N1088" s="523"/>
      <c r="O1088" s="523"/>
      <c r="P1088" s="523"/>
      <c r="Q1088" s="523"/>
      <c r="R1088" s="523"/>
      <c r="S1088" s="523"/>
      <c r="T1088" s="523"/>
      <c r="U1088" s="523"/>
      <c r="V1088" s="523"/>
      <c r="W1088" s="523"/>
    </row>
    <row r="1089" spans="1:23" ht="32.25" thickBot="1">
      <c r="A1089" s="331">
        <v>906</v>
      </c>
      <c r="B1089" s="440"/>
      <c r="C1089" s="441" t="s">
        <v>385</v>
      </c>
      <c r="D1089" s="442" t="s">
        <v>11</v>
      </c>
      <c r="E1089" s="581"/>
      <c r="F1089" s="582"/>
      <c r="G1089" s="450"/>
      <c r="H1089" s="451"/>
      <c r="I1089" s="880">
        <f t="shared" si="217"/>
      </c>
      <c r="K1089" s="523"/>
      <c r="L1089" s="523"/>
      <c r="M1089" s="523"/>
      <c r="N1089" s="523"/>
      <c r="O1089" s="523"/>
      <c r="P1089" s="523"/>
      <c r="Q1089" s="523"/>
      <c r="R1089" s="523"/>
      <c r="S1089" s="523"/>
      <c r="T1089" s="523"/>
      <c r="U1089" s="523"/>
      <c r="V1089" s="523"/>
      <c r="W1089" s="523"/>
    </row>
    <row r="1090" spans="1:23" ht="16.5" thickBot="1">
      <c r="A1090" s="331">
        <v>907</v>
      </c>
      <c r="B1090" s="440"/>
      <c r="C1090" s="441" t="s">
        <v>386</v>
      </c>
      <c r="D1090" s="442" t="s">
        <v>9</v>
      </c>
      <c r="E1090" s="581"/>
      <c r="F1090" s="582"/>
      <c r="G1090" s="450"/>
      <c r="H1090" s="451"/>
      <c r="I1090" s="880">
        <f t="shared" si="217"/>
      </c>
      <c r="K1090" s="523"/>
      <c r="L1090" s="523"/>
      <c r="M1090" s="523"/>
      <c r="N1090" s="523"/>
      <c r="O1090" s="523"/>
      <c r="P1090" s="523"/>
      <c r="Q1090" s="523"/>
      <c r="R1090" s="523"/>
      <c r="S1090" s="523"/>
      <c r="T1090" s="523"/>
      <c r="U1090" s="523"/>
      <c r="V1090" s="523"/>
      <c r="W1090" s="523"/>
    </row>
    <row r="1091" spans="1:23" ht="32.25" thickBot="1">
      <c r="A1091" s="331">
        <v>910</v>
      </c>
      <c r="B1091" s="440"/>
      <c r="C1091" s="441" t="s">
        <v>387</v>
      </c>
      <c r="D1091" s="442" t="s">
        <v>10</v>
      </c>
      <c r="E1091" s="581"/>
      <c r="F1091" s="582"/>
      <c r="G1091" s="450"/>
      <c r="H1091" s="451"/>
      <c r="I1091" s="880">
        <f t="shared" si="217"/>
      </c>
      <c r="K1091" s="523"/>
      <c r="L1091" s="523"/>
      <c r="M1091" s="523"/>
      <c r="N1091" s="523"/>
      <c r="O1091" s="523"/>
      <c r="P1091" s="523"/>
      <c r="Q1091" s="523"/>
      <c r="R1091" s="523"/>
      <c r="S1091" s="523"/>
      <c r="T1091" s="523"/>
      <c r="U1091" s="523"/>
      <c r="V1091" s="523"/>
      <c r="W1091" s="523"/>
    </row>
    <row r="1092" spans="1:23" ht="32.25" thickBot="1">
      <c r="A1092" s="331">
        <v>911</v>
      </c>
      <c r="B1092" s="440"/>
      <c r="C1092" s="441" t="s">
        <v>388</v>
      </c>
      <c r="D1092" s="442" t="s">
        <v>389</v>
      </c>
      <c r="E1092" s="581"/>
      <c r="F1092" s="582"/>
      <c r="G1092" s="450"/>
      <c r="H1092" s="451"/>
      <c r="I1092" s="880">
        <f t="shared" si="217"/>
      </c>
      <c r="K1092" s="523"/>
      <c r="L1092" s="523"/>
      <c r="M1092" s="523"/>
      <c r="N1092" s="523"/>
      <c r="O1092" s="523"/>
      <c r="P1092" s="523"/>
      <c r="Q1092" s="523"/>
      <c r="R1092" s="523"/>
      <c r="S1092" s="523"/>
      <c r="T1092" s="523"/>
      <c r="U1092" s="523"/>
      <c r="V1092" s="523"/>
      <c r="W1092" s="523"/>
    </row>
    <row r="1093" spans="1:23" ht="16.5" thickBot="1">
      <c r="A1093" s="331">
        <v>912</v>
      </c>
      <c r="B1093" s="440"/>
      <c r="C1093" s="441" t="s">
        <v>390</v>
      </c>
      <c r="D1093" s="442" t="s">
        <v>391</v>
      </c>
      <c r="E1093" s="581"/>
      <c r="F1093" s="582"/>
      <c r="G1093" s="450"/>
      <c r="H1093" s="451"/>
      <c r="I1093" s="880">
        <f t="shared" si="217"/>
      </c>
      <c r="K1093" s="523"/>
      <c r="L1093" s="523"/>
      <c r="M1093" s="523"/>
      <c r="N1093" s="523"/>
      <c r="O1093" s="523"/>
      <c r="P1093" s="523"/>
      <c r="Q1093" s="523"/>
      <c r="R1093" s="523"/>
      <c r="S1093" s="523"/>
      <c r="T1093" s="523"/>
      <c r="U1093" s="523"/>
      <c r="V1093" s="523"/>
      <c r="W1093" s="523"/>
    </row>
    <row r="1094" spans="1:23" ht="16.5" thickBot="1">
      <c r="A1094" s="331">
        <v>920</v>
      </c>
      <c r="B1094" s="440"/>
      <c r="C1094" s="441" t="s">
        <v>392</v>
      </c>
      <c r="D1094" s="442" t="s">
        <v>393</v>
      </c>
      <c r="E1094" s="581"/>
      <c r="F1094" s="582"/>
      <c r="G1094" s="450"/>
      <c r="H1094" s="451"/>
      <c r="I1094" s="880">
        <f t="shared" si="217"/>
      </c>
      <c r="K1094" s="523"/>
      <c r="L1094" s="523"/>
      <c r="M1094" s="523"/>
      <c r="N1094" s="523"/>
      <c r="O1094" s="523"/>
      <c r="P1094" s="523"/>
      <c r="Q1094" s="523"/>
      <c r="R1094" s="523"/>
      <c r="S1094" s="523"/>
      <c r="T1094" s="523"/>
      <c r="U1094" s="523"/>
      <c r="V1094" s="523"/>
      <c r="W1094" s="523"/>
    </row>
    <row r="1095" spans="1:23" ht="16.5" thickBot="1">
      <c r="A1095" s="331">
        <v>921</v>
      </c>
      <c r="B1095" s="445"/>
      <c r="C1095" s="441" t="s">
        <v>394</v>
      </c>
      <c r="D1095" s="446" t="s">
        <v>395</v>
      </c>
      <c r="E1095" s="581"/>
      <c r="F1095" s="582"/>
      <c r="G1095" s="450"/>
      <c r="H1095" s="451"/>
      <c r="I1095" s="880">
        <f t="shared" si="217"/>
      </c>
      <c r="K1095" s="523"/>
      <c r="L1095" s="523"/>
      <c r="M1095" s="523"/>
      <c r="N1095" s="523"/>
      <c r="O1095" s="523"/>
      <c r="P1095" s="523"/>
      <c r="Q1095" s="523"/>
      <c r="R1095" s="523"/>
      <c r="S1095" s="523"/>
      <c r="T1095" s="523"/>
      <c r="U1095" s="523"/>
      <c r="V1095" s="523"/>
      <c r="W1095" s="523"/>
    </row>
    <row r="1096" spans="1:23" ht="16.5" thickBot="1">
      <c r="A1096" s="331">
        <v>922</v>
      </c>
      <c r="B1096" s="445"/>
      <c r="C1096" s="441" t="s">
        <v>396</v>
      </c>
      <c r="D1096" s="446" t="s">
        <v>397</v>
      </c>
      <c r="E1096" s="581"/>
      <c r="F1096" s="582"/>
      <c r="G1096" s="450"/>
      <c r="H1096" s="451"/>
      <c r="I1096" s="880">
        <f t="shared" si="217"/>
      </c>
      <c r="K1096" s="523"/>
      <c r="L1096" s="523"/>
      <c r="M1096" s="523"/>
      <c r="N1096" s="523"/>
      <c r="O1096" s="523"/>
      <c r="P1096" s="523"/>
      <c r="Q1096" s="523"/>
      <c r="R1096" s="523"/>
      <c r="S1096" s="523"/>
      <c r="T1096" s="523"/>
      <c r="U1096" s="523"/>
      <c r="V1096" s="523"/>
      <c r="W1096" s="523"/>
    </row>
    <row r="1097" spans="1:23" ht="16.5" thickBot="1">
      <c r="A1097" s="331">
        <v>930</v>
      </c>
      <c r="B1097" s="445"/>
      <c r="C1097" s="441" t="s">
        <v>398</v>
      </c>
      <c r="D1097" s="446" t="s">
        <v>399</v>
      </c>
      <c r="E1097" s="581"/>
      <c r="F1097" s="582"/>
      <c r="G1097" s="450"/>
      <c r="H1097" s="451"/>
      <c r="I1097" s="880">
        <f t="shared" si="217"/>
      </c>
      <c r="K1097" s="523"/>
      <c r="L1097" s="523"/>
      <c r="M1097" s="523"/>
      <c r="N1097" s="523"/>
      <c r="O1097" s="523"/>
      <c r="P1097" s="523"/>
      <c r="Q1097" s="523"/>
      <c r="R1097" s="523"/>
      <c r="S1097" s="523"/>
      <c r="T1097" s="523"/>
      <c r="U1097" s="523"/>
      <c r="V1097" s="523"/>
      <c r="W1097" s="523"/>
    </row>
    <row r="1098" spans="1:23" ht="15.75">
      <c r="A1098" s="331">
        <v>931</v>
      </c>
      <c r="B1098" s="447" t="s">
        <v>969</v>
      </c>
      <c r="C1098" s="448"/>
      <c r="D1098" s="449"/>
      <c r="E1098" s="450"/>
      <c r="F1098" s="450"/>
      <c r="G1098" s="450"/>
      <c r="H1098" s="451"/>
      <c r="I1098" s="281">
        <f>I1062</f>
      </c>
      <c r="K1098" s="523"/>
      <c r="L1098" s="523"/>
      <c r="M1098" s="523"/>
      <c r="N1098" s="523"/>
      <c r="O1098" s="523"/>
      <c r="P1098" s="523"/>
      <c r="Q1098" s="523"/>
      <c r="R1098" s="523"/>
      <c r="S1098" s="523"/>
      <c r="T1098" s="523"/>
      <c r="U1098" s="523"/>
      <c r="V1098" s="523"/>
      <c r="W1098" s="523"/>
    </row>
    <row r="1099" spans="1:23" ht="15.75">
      <c r="A1099" s="331">
        <v>932</v>
      </c>
      <c r="B1099" s="1158" t="s">
        <v>400</v>
      </c>
      <c r="C1099" s="1158"/>
      <c r="D1099" s="1158"/>
      <c r="E1099" s="450"/>
      <c r="F1099" s="450"/>
      <c r="G1099" s="450"/>
      <c r="H1099" s="451"/>
      <c r="I1099" s="281">
        <f>I1062</f>
      </c>
      <c r="K1099" s="450"/>
      <c r="L1099" s="450"/>
      <c r="M1099" s="451"/>
      <c r="N1099" s="451"/>
      <c r="O1099" s="523"/>
      <c r="P1099" s="450"/>
      <c r="Q1099" s="450"/>
      <c r="R1099" s="451"/>
      <c r="S1099" s="451"/>
      <c r="T1099" s="450"/>
      <c r="U1099" s="451"/>
      <c r="V1099" s="451"/>
      <c r="W1099" s="523"/>
    </row>
    <row r="1100" spans="1:23" ht="15.75">
      <c r="A1100" s="330">
        <v>935</v>
      </c>
      <c r="B1100" s="512"/>
      <c r="C1100" s="512"/>
      <c r="D1100" s="513"/>
      <c r="E1100" s="512"/>
      <c r="F1100" s="512"/>
      <c r="G1100" s="512"/>
      <c r="H1100" s="514"/>
      <c r="I1100" s="281">
        <f>I1062</f>
      </c>
      <c r="K1100" s="512"/>
      <c r="L1100" s="512"/>
      <c r="M1100" s="514"/>
      <c r="N1100" s="514"/>
      <c r="O1100" s="514"/>
      <c r="P1100" s="512"/>
      <c r="Q1100" s="512"/>
      <c r="R1100" s="514"/>
      <c r="S1100" s="514"/>
      <c r="T1100" s="512"/>
      <c r="U1100" s="514"/>
      <c r="V1100" s="514"/>
      <c r="W1100" s="514"/>
    </row>
    <row r="1101" ht="15.75">
      <c r="A1101" s="330">
        <v>940</v>
      </c>
    </row>
    <row r="1103" ht="36" customHeight="1"/>
  </sheetData>
  <sheetProtection password="81B0" sheet="1" objects="1" scenarios="1"/>
  <mergeCells count="261">
    <mergeCell ref="B1071:D1071"/>
    <mergeCell ref="B1099:D1099"/>
    <mergeCell ref="C1047:D1047"/>
    <mergeCell ref="C1048:D1048"/>
    <mergeCell ref="C1053:D1053"/>
    <mergeCell ref="C1058:D1058"/>
    <mergeCell ref="B1066:D1066"/>
    <mergeCell ref="B1068:D1068"/>
    <mergeCell ref="C1030:D1030"/>
    <mergeCell ref="C1031:D1031"/>
    <mergeCell ref="C1032:D1032"/>
    <mergeCell ref="C1035:D1035"/>
    <mergeCell ref="C1036:D1036"/>
    <mergeCell ref="C1044:D1044"/>
    <mergeCell ref="C1015:D1015"/>
    <mergeCell ref="C1016:D1016"/>
    <mergeCell ref="C1017:D1017"/>
    <mergeCell ref="C1018:D1018"/>
    <mergeCell ref="C1025:D1025"/>
    <mergeCell ref="C1029:D1029"/>
    <mergeCell ref="C997:D997"/>
    <mergeCell ref="C998:D998"/>
    <mergeCell ref="C999:D999"/>
    <mergeCell ref="C1000:D1000"/>
    <mergeCell ref="C1001:D1001"/>
    <mergeCell ref="C1008:D1008"/>
    <mergeCell ref="C959:D959"/>
    <mergeCell ref="C965:D965"/>
    <mergeCell ref="C966:D966"/>
    <mergeCell ref="C984:D984"/>
    <mergeCell ref="C988:D988"/>
    <mergeCell ref="C994:D994"/>
    <mergeCell ref="P943:P944"/>
    <mergeCell ref="Q943:Q944"/>
    <mergeCell ref="R943:R944"/>
    <mergeCell ref="S943:S944"/>
    <mergeCell ref="C950:D950"/>
    <mergeCell ref="C953:D953"/>
    <mergeCell ref="B939:D939"/>
    <mergeCell ref="F943:H943"/>
    <mergeCell ref="K943:K944"/>
    <mergeCell ref="L943:L944"/>
    <mergeCell ref="M943:M944"/>
    <mergeCell ref="N943:N944"/>
    <mergeCell ref="B897:D897"/>
    <mergeCell ref="B899:D899"/>
    <mergeCell ref="B902:D902"/>
    <mergeCell ref="B930:D930"/>
    <mergeCell ref="B934:D934"/>
    <mergeCell ref="B936:D936"/>
    <mergeCell ref="C867:D867"/>
    <mergeCell ref="C875:D875"/>
    <mergeCell ref="C878:D878"/>
    <mergeCell ref="C879:D879"/>
    <mergeCell ref="C884:D884"/>
    <mergeCell ref="C889:D889"/>
    <mergeCell ref="C856:D856"/>
    <mergeCell ref="C860:D860"/>
    <mergeCell ref="C861:D861"/>
    <mergeCell ref="C862:D862"/>
    <mergeCell ref="C863:D863"/>
    <mergeCell ref="C866:D866"/>
    <mergeCell ref="C832:D832"/>
    <mergeCell ref="C839:D839"/>
    <mergeCell ref="C846:D846"/>
    <mergeCell ref="C847:D847"/>
    <mergeCell ref="C848:D848"/>
    <mergeCell ref="C849:D849"/>
    <mergeCell ref="C819:D819"/>
    <mergeCell ref="C825:D825"/>
    <mergeCell ref="C828:D828"/>
    <mergeCell ref="C829:D829"/>
    <mergeCell ref="C830:D830"/>
    <mergeCell ref="C831:D831"/>
    <mergeCell ref="C781:D781"/>
    <mergeCell ref="C784:D784"/>
    <mergeCell ref="C790:D790"/>
    <mergeCell ref="C796:D796"/>
    <mergeCell ref="C797:D797"/>
    <mergeCell ref="C815:D815"/>
    <mergeCell ref="M774:M775"/>
    <mergeCell ref="N774:N775"/>
    <mergeCell ref="P774:P775"/>
    <mergeCell ref="Q774:Q775"/>
    <mergeCell ref="R774:R775"/>
    <mergeCell ref="S774:S775"/>
    <mergeCell ref="B765:D765"/>
    <mergeCell ref="B767:D767"/>
    <mergeCell ref="B770:D770"/>
    <mergeCell ref="F774:H774"/>
    <mergeCell ref="K774:K775"/>
    <mergeCell ref="L774:L775"/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  <mergeCell ref="C90:D90"/>
    <mergeCell ref="C91:D91"/>
    <mergeCell ref="B7:D7"/>
    <mergeCell ref="B9:D9"/>
    <mergeCell ref="B12:D12"/>
    <mergeCell ref="C22:D22"/>
    <mergeCell ref="C28:D28"/>
    <mergeCell ref="C33:D33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W177:W178"/>
    <mergeCell ref="C181:D181"/>
    <mergeCell ref="C184:D184"/>
    <mergeCell ref="C190:D190"/>
    <mergeCell ref="Q177:Q178"/>
    <mergeCell ref="R177:R178"/>
    <mergeCell ref="F177:H177"/>
    <mergeCell ref="K173:M173"/>
    <mergeCell ref="P173:R173"/>
    <mergeCell ref="K177:K178"/>
    <mergeCell ref="L177:L178"/>
    <mergeCell ref="M177:M178"/>
    <mergeCell ref="N177:N178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B596:D596"/>
    <mergeCell ref="B598:D598"/>
    <mergeCell ref="B601:D601"/>
    <mergeCell ref="P605:P606"/>
    <mergeCell ref="Q605:Q606"/>
    <mergeCell ref="R605:R606"/>
    <mergeCell ref="S605:S606"/>
    <mergeCell ref="C612:D612"/>
    <mergeCell ref="C615:D615"/>
    <mergeCell ref="C621:D621"/>
    <mergeCell ref="C627:D627"/>
    <mergeCell ref="C628:D628"/>
    <mergeCell ref="C646:D646"/>
    <mergeCell ref="C650:D650"/>
    <mergeCell ref="C656:D656"/>
    <mergeCell ref="C659:D659"/>
    <mergeCell ref="C660:D660"/>
    <mergeCell ref="C661:D661"/>
    <mergeCell ref="C662:D662"/>
    <mergeCell ref="C663:D663"/>
    <mergeCell ref="C670:D670"/>
    <mergeCell ref="C677:D677"/>
    <mergeCell ref="C678:D678"/>
    <mergeCell ref="C679:D679"/>
    <mergeCell ref="C720:D720"/>
    <mergeCell ref="C680:D680"/>
    <mergeCell ref="C687:D687"/>
    <mergeCell ref="C691:D691"/>
    <mergeCell ref="C692:D692"/>
    <mergeCell ref="C693:D693"/>
    <mergeCell ref="C694:D694"/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</mergeCells>
  <conditionalFormatting sqref="E585:H585">
    <cfRule type="cellIs" priority="13" dxfId="18" operator="notEqual" stopIfTrue="1">
      <formula>0</formula>
    </cfRule>
    <cfRule type="cellIs" priority="14" dxfId="0" operator="notEqual" stopIfTrue="1">
      <formula>0</formula>
    </cfRule>
  </conditionalFormatting>
  <conditionalFormatting sqref="N612:N645 S612:S645 S650:S723 N650:N723">
    <cfRule type="cellIs" priority="12" dxfId="19" operator="lessThan" stopIfTrue="1">
      <formula>0</formula>
    </cfRule>
  </conditionalFormatting>
  <conditionalFormatting sqref="N610 S610">
    <cfRule type="cellIs" priority="11" dxfId="20" operator="lessThan" stopIfTrue="1">
      <formula>0</formula>
    </cfRule>
  </conditionalFormatting>
  <conditionalFormatting sqref="S646:S649 N646 N648:N649">
    <cfRule type="cellIs" priority="10" dxfId="19" operator="lessThan" stopIfTrue="1">
      <formula>0</formula>
    </cfRule>
  </conditionalFormatting>
  <conditionalFormatting sqref="N647">
    <cfRule type="cellIs" priority="9" dxfId="19" operator="lessThan" stopIfTrue="1">
      <formula>0</formula>
    </cfRule>
  </conditionalFormatting>
  <conditionalFormatting sqref="N781:N814 S781:S814 S819:S892 N819:N892">
    <cfRule type="cellIs" priority="8" dxfId="19" operator="lessThan" stopIfTrue="1">
      <formula>0</formula>
    </cfRule>
  </conditionalFormatting>
  <conditionalFormatting sqref="N779 S779">
    <cfRule type="cellIs" priority="7" dxfId="20" operator="lessThan" stopIfTrue="1">
      <formula>0</formula>
    </cfRule>
  </conditionalFormatting>
  <conditionalFormatting sqref="S815:S818 N815 N817:N818">
    <cfRule type="cellIs" priority="6" dxfId="19" operator="lessThan" stopIfTrue="1">
      <formula>0</formula>
    </cfRule>
  </conditionalFormatting>
  <conditionalFormatting sqref="N816">
    <cfRule type="cellIs" priority="5" dxfId="19" operator="lessThan" stopIfTrue="1">
      <formula>0</formula>
    </cfRule>
  </conditionalFormatting>
  <conditionalFormatting sqref="N950:N983 S950:S983 S988:S1061 N988:N1061">
    <cfRule type="cellIs" priority="4" dxfId="19" operator="lessThan" stopIfTrue="1">
      <formula>0</formula>
    </cfRule>
  </conditionalFormatting>
  <conditionalFormatting sqref="N948 S948">
    <cfRule type="cellIs" priority="3" dxfId="20" operator="lessThan" stopIfTrue="1">
      <formula>0</formula>
    </cfRule>
  </conditionalFormatting>
  <conditionalFormatting sqref="S984:S987 N984 N986:N987">
    <cfRule type="cellIs" priority="2" dxfId="19" operator="lessThan" stopIfTrue="1">
      <formula>0</formula>
    </cfRule>
  </conditionalFormatting>
  <conditionalFormatting sqref="N985">
    <cfRule type="cellIs" priority="1" dxfId="19" operator="lessThan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 T836:U836 T824 P836:R836 P824:Q824 K836:M836 K824:L824 T1005:U1005 T993 P1005:R1005 P993:Q993 K1005:M1005 K993:L993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 E785:G789 E791:G796 E820:G824 E833:G838 E840:G848 E850:G855 E857:G862 E864:G866 E868:G874 E876:G878 E880:G883 E885:G887 E889:G889 E782:G783 E798:G814 E816:G818 E826:G831 E954:G958 E960:G965 E989:G993 E1002:G1007 E1009:G1017 E1019:G1024 E1026:G1031 E1033:G1035 E1037:G1043 E1045:G1047 E1049:G1052 E1054:G1056 E1058:G1058 E951:G952 E967:G983 E985:G987 E995:G1000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 D779 D948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 D777 D946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 E913:F915 E1082:F1084"/>
    <dataValidation allowBlank="1" showInputMessage="1" showErrorMessage="1" prompt="Щатни бройки - без бройките за дейности, финансирани по единни разходни стандарти.&#10;&#10;" sqref="E738:F740 E907:F909 E1076:F1078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 E910:F912 E1079:F1081"/>
    <dataValidation type="whole" operator="lessThan" allowBlank="1" showInputMessage="1" showErrorMessage="1" error="Въведете отрицателно число!!!" sqref="P718:V718 K718:N718 P887:V887 K887:N887 P1056:V1056 K1056:N1056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112">
      <selection activeCell="I12" sqref="I12:AD180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1462</v>
      </c>
      <c r="B1" s="519">
        <v>169</v>
      </c>
      <c r="I1" s="519"/>
    </row>
    <row r="2" spans="1:9" ht="12.75">
      <c r="A2" s="519" t="s">
        <v>1463</v>
      </c>
      <c r="B2" s="519" t="s">
        <v>1950</v>
      </c>
      <c r="I2" s="519"/>
    </row>
    <row r="3" spans="1:9" ht="12.75">
      <c r="A3" s="519" t="s">
        <v>1464</v>
      </c>
      <c r="B3" s="519" t="s">
        <v>1948</v>
      </c>
      <c r="I3" s="519"/>
    </row>
    <row r="4" spans="1:9" ht="15.75">
      <c r="A4" s="519" t="s">
        <v>1465</v>
      </c>
      <c r="B4" s="519" t="s">
        <v>1935</v>
      </c>
      <c r="C4" s="525"/>
      <c r="I4" s="519"/>
    </row>
    <row r="5" spans="1:3" ht="31.5" customHeight="1">
      <c r="A5" s="519" t="s">
        <v>1466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1949</v>
      </c>
      <c r="I8" s="519"/>
    </row>
    <row r="9" ht="12.75">
      <c r="I9" s="519"/>
    </row>
    <row r="10" ht="12.75">
      <c r="I10" s="519"/>
    </row>
    <row r="11" spans="1:30" ht="18">
      <c r="A11" s="519" t="s">
        <v>1911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54">
        <f>$B$7</f>
        <v>0</v>
      </c>
      <c r="J14" s="1179"/>
      <c r="K14" s="1179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1132</v>
      </c>
      <c r="M15" s="349" t="s">
        <v>986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57">
        <f>$B$9</f>
        <v>0</v>
      </c>
      <c r="J16" s="1179"/>
      <c r="K16" s="1179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57">
        <f>$B$12</f>
        <v>0</v>
      </c>
      <c r="J19" s="1179"/>
      <c r="K19" s="1179"/>
      <c r="L19" s="348" t="s">
        <v>1134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1136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1137</v>
      </c>
      <c r="P22" s="281">
        <f>(IF($E142&lt;&gt;0,$I$2,IF($H142&lt;&gt;0,$I$2,"")))</f>
      </c>
      <c r="Q22" s="282"/>
      <c r="R22" s="356" t="s">
        <v>422</v>
      </c>
      <c r="S22" s="348"/>
      <c r="T22" s="354"/>
      <c r="U22" s="357" t="s">
        <v>1137</v>
      </c>
      <c r="V22" s="354"/>
      <c r="W22" s="356" t="s">
        <v>423</v>
      </c>
      <c r="X22" s="348"/>
      <c r="Y22" s="354"/>
      <c r="Z22" s="357" t="s">
        <v>1137</v>
      </c>
      <c r="AA22" s="348"/>
      <c r="AB22" s="354"/>
      <c r="AC22" s="357" t="s">
        <v>1137</v>
      </c>
    </row>
    <row r="23" spans="1:30" ht="18.75" thickBot="1">
      <c r="A23" s="519">
        <v>12</v>
      </c>
      <c r="I23" s="1047"/>
      <c r="J23" s="517"/>
      <c r="K23" s="1038" t="s">
        <v>1467</v>
      </c>
      <c r="L23" s="299" t="s">
        <v>1139</v>
      </c>
      <c r="M23" s="1180" t="s">
        <v>1140</v>
      </c>
      <c r="N23" s="1181"/>
      <c r="O23" s="1182"/>
      <c r="P23" s="281">
        <f>(IF($E142&lt;&gt;0,$I$2,IF($H142&lt;&gt;0,$I$2,"")))</f>
      </c>
      <c r="Q23" s="282"/>
      <c r="R23" s="1212" t="s">
        <v>1898</v>
      </c>
      <c r="S23" s="1212" t="s">
        <v>1899</v>
      </c>
      <c r="T23" s="1172" t="s">
        <v>1900</v>
      </c>
      <c r="U23" s="1172" t="s">
        <v>424</v>
      </c>
      <c r="V23" s="282"/>
      <c r="W23" s="1172" t="s">
        <v>1901</v>
      </c>
      <c r="X23" s="1172" t="s">
        <v>1902</v>
      </c>
      <c r="Y23" s="1172" t="s">
        <v>1934</v>
      </c>
      <c r="Z23" s="1172" t="s">
        <v>425</v>
      </c>
      <c r="AA23" s="535" t="s">
        <v>426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1045</v>
      </c>
      <c r="J24" s="243" t="s">
        <v>1141</v>
      </c>
      <c r="K24" s="1048" t="s">
        <v>1468</v>
      </c>
      <c r="L24" s="303">
        <v>2014</v>
      </c>
      <c r="M24" s="518" t="s">
        <v>1461</v>
      </c>
      <c r="N24" s="518" t="s">
        <v>1460</v>
      </c>
      <c r="O24" s="517" t="s">
        <v>1459</v>
      </c>
      <c r="P24" s="281">
        <f>(IF($E142&lt;&gt;0,$I$2,IF($H142&lt;&gt;0,$I$2,"")))</f>
      </c>
      <c r="Q24" s="282"/>
      <c r="R24" s="1223"/>
      <c r="S24" s="1224"/>
      <c r="T24" s="1223"/>
      <c r="U24" s="1224"/>
      <c r="V24" s="282"/>
      <c r="W24" s="1173"/>
      <c r="X24" s="1173"/>
      <c r="Y24" s="1173"/>
      <c r="Z24" s="1173"/>
      <c r="AA24" s="538">
        <v>2014</v>
      </c>
      <c r="AB24" s="538">
        <v>2015</v>
      </c>
      <c r="AC24" s="538" t="s">
        <v>867</v>
      </c>
      <c r="AD24" s="541" t="s">
        <v>427</v>
      </c>
    </row>
    <row r="25" spans="1:30" ht="18.75" thickBot="1">
      <c r="A25" s="519">
        <v>14</v>
      </c>
      <c r="I25" s="1039"/>
      <c r="J25" s="517"/>
      <c r="K25" s="370" t="s">
        <v>711</v>
      </c>
      <c r="L25" s="371" t="s">
        <v>428</v>
      </c>
      <c r="M25" s="371" t="s">
        <v>429</v>
      </c>
      <c r="N25" s="371" t="s">
        <v>1476</v>
      </c>
      <c r="O25" s="873" t="s">
        <v>1477</v>
      </c>
      <c r="P25" s="281">
        <f>(IF($E142&lt;&gt;0,$I$2,IF($H142&lt;&gt;0,$I$2,"")))</f>
      </c>
      <c r="Q25" s="282"/>
      <c r="R25" s="372" t="s">
        <v>430</v>
      </c>
      <c r="S25" s="372" t="s">
        <v>431</v>
      </c>
      <c r="T25" s="373" t="s">
        <v>432</v>
      </c>
      <c r="U25" s="373" t="s">
        <v>433</v>
      </c>
      <c r="V25" s="282"/>
      <c r="W25" s="1037" t="s">
        <v>434</v>
      </c>
      <c r="X25" s="1037" t="s">
        <v>435</v>
      </c>
      <c r="Y25" s="1037" t="s">
        <v>436</v>
      </c>
      <c r="Z25" s="1037" t="s">
        <v>437</v>
      </c>
      <c r="AA25" s="1037" t="s">
        <v>1429</v>
      </c>
      <c r="AB25" s="1037" t="s">
        <v>1430</v>
      </c>
      <c r="AC25" s="1037" t="s">
        <v>1431</v>
      </c>
      <c r="AD25" s="542" t="s">
        <v>1432</v>
      </c>
    </row>
    <row r="26" spans="1:30" ht="50.25" customHeight="1" thickBot="1">
      <c r="A26" s="519">
        <v>15</v>
      </c>
      <c r="I26" s="299"/>
      <c r="J26" s="1050" t="e">
        <f>VLOOKUP(K26,OP_LIST2,2,FALSE)</f>
        <v>#N/A</v>
      </c>
      <c r="K26" s="1049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1433</v>
      </c>
      <c r="S26" s="544" t="s">
        <v>1433</v>
      </c>
      <c r="T26" s="544" t="s">
        <v>1434</v>
      </c>
      <c r="U26" s="544" t="s">
        <v>1435</v>
      </c>
      <c r="V26" s="282"/>
      <c r="W26" s="544" t="s">
        <v>1433</v>
      </c>
      <c r="X26" s="544" t="s">
        <v>1433</v>
      </c>
      <c r="Y26" s="544" t="s">
        <v>1469</v>
      </c>
      <c r="Z26" s="544" t="s">
        <v>1437</v>
      </c>
      <c r="AA26" s="544" t="s">
        <v>1433</v>
      </c>
      <c r="AB26" s="544" t="s">
        <v>1433</v>
      </c>
      <c r="AC26" s="544" t="s">
        <v>1433</v>
      </c>
      <c r="AD26" s="381" t="s">
        <v>1438</v>
      </c>
    </row>
    <row r="27" spans="1:30" ht="18.75" thickBot="1">
      <c r="A27" s="519">
        <v>16</v>
      </c>
      <c r="I27" s="1047"/>
      <c r="J27" s="1050">
        <f>VLOOKUP(K28,EBK_DEIN2,2,FALSE)</f>
        <v>0</v>
      </c>
      <c r="K27" s="1038" t="s">
        <v>1912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1470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4" t="s">
        <v>713</v>
      </c>
      <c r="K30" s="1175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714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715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6" t="s">
        <v>716</v>
      </c>
      <c r="K33" s="1176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717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718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1296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1297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1298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77" t="s">
        <v>1299</v>
      </c>
      <c r="K39" s="1177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1300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1301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1302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1303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1304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77" t="s">
        <v>1471</v>
      </c>
      <c r="K45" s="1177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78" t="s">
        <v>1306</v>
      </c>
      <c r="K46" s="1178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1307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1308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1309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1310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1311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1312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1313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1314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1315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1316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1317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1318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1319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1320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1321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1568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1322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64" t="s">
        <v>1328</v>
      </c>
      <c r="K64" s="1164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855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856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857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64" t="s">
        <v>1524</v>
      </c>
      <c r="K68" s="1164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1323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1324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1472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1326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1327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64" t="s">
        <v>1328</v>
      </c>
      <c r="K74" s="1164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1904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1329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66" t="s">
        <v>1330</v>
      </c>
      <c r="K77" s="1166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68" t="s">
        <v>1331</v>
      </c>
      <c r="K78" s="1170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68" t="s">
        <v>1332</v>
      </c>
      <c r="K79" s="1170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68" t="s">
        <v>1333</v>
      </c>
      <c r="K80" s="1170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60" t="s">
        <v>1334</v>
      </c>
      <c r="K81" s="1165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1335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1336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1337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1338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1339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1340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60" t="s">
        <v>1341</v>
      </c>
      <c r="K88" s="1160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1342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1473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1344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1345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1346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1347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66" t="s">
        <v>1348</v>
      </c>
      <c r="K95" s="1171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67" t="s">
        <v>1349</v>
      </c>
      <c r="K96" s="1167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67" t="s">
        <v>1350</v>
      </c>
      <c r="K97" s="1167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60" t="s">
        <v>1351</v>
      </c>
      <c r="K98" s="1165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1352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1353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1354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1355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1356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1357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64" t="s">
        <v>1358</v>
      </c>
      <c r="K105" s="1164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1359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1474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1361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66" t="s">
        <v>1362</v>
      </c>
      <c r="K109" s="1166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67" t="s">
        <v>1439</v>
      </c>
      <c r="K110" s="1167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68" t="s">
        <v>1363</v>
      </c>
      <c r="K111" s="1169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60" t="s">
        <v>858</v>
      </c>
      <c r="K112" s="1160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859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860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55" t="s">
        <v>1364</v>
      </c>
      <c r="K115" s="1155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56" t="s">
        <v>1365</v>
      </c>
      <c r="K116" s="1156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1366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1367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59" t="s">
        <v>303</v>
      </c>
      <c r="K124" s="1159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1905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55" t="s">
        <v>1382</v>
      </c>
      <c r="K127" s="1155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60" t="s">
        <v>1383</v>
      </c>
      <c r="K128" s="1160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1384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1385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1386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1387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61" t="s">
        <v>1388</v>
      </c>
      <c r="K133" s="1162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1389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1390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1391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63" t="s">
        <v>1392</v>
      </c>
      <c r="K138" s="1164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1393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1394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1395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708</v>
      </c>
      <c r="K142" s="235" t="s">
        <v>1396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54">
        <f>$B$7</f>
        <v>0</v>
      </c>
      <c r="J146" s="1154"/>
      <c r="K146" s="1154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1132</v>
      </c>
      <c r="M147" s="349" t="s">
        <v>986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57">
        <f>$B$9</f>
        <v>0</v>
      </c>
      <c r="J148" s="1157"/>
      <c r="K148" s="1157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57">
        <f>$B$12</f>
        <v>0</v>
      </c>
      <c r="J151" s="1157"/>
      <c r="K151" s="1157"/>
      <c r="L151" s="348" t="s">
        <v>1134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1136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1475</v>
      </c>
      <c r="L154" s="348"/>
      <c r="M154" s="353" t="s">
        <v>1137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1398</v>
      </c>
      <c r="J155" s="441" t="s">
        <v>1399</v>
      </c>
      <c r="K155" s="442" t="s">
        <v>1400</v>
      </c>
      <c r="L155" s="443" t="s">
        <v>1401</v>
      </c>
      <c r="M155" s="443" t="s">
        <v>1402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1403</v>
      </c>
      <c r="K156" s="442" t="s">
        <v>1404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1405</v>
      </c>
      <c r="K157" s="442" t="s">
        <v>1406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1407</v>
      </c>
      <c r="K158" s="442" t="s">
        <v>1408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1409</v>
      </c>
      <c r="K159" s="442" t="s">
        <v>1410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1411</v>
      </c>
      <c r="K160" s="442" t="s">
        <v>1406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1412</v>
      </c>
      <c r="K161" s="442" t="s">
        <v>1413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1414</v>
      </c>
      <c r="K162" s="442" t="s">
        <v>1415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1416</v>
      </c>
      <c r="K163" s="442" t="s">
        <v>1417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1418</v>
      </c>
      <c r="K164" s="442" t="s">
        <v>1419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1420</v>
      </c>
      <c r="K165" s="442" t="s">
        <v>1421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1422</v>
      </c>
      <c r="K166" s="442" t="s">
        <v>1423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1424</v>
      </c>
      <c r="K167" s="442" t="s">
        <v>1425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1426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969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158" t="s">
        <v>400</v>
      </c>
      <c r="J179" s="1158"/>
      <c r="K179" s="1158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 objects="1" scenarios="1"/>
  <mergeCells count="46">
    <mergeCell ref="I14:K14"/>
    <mergeCell ref="I16:K16"/>
    <mergeCell ref="I19:K19"/>
    <mergeCell ref="J68:K68"/>
    <mergeCell ref="R23:R24"/>
    <mergeCell ref="S23:S24"/>
    <mergeCell ref="J46:K46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U30:U63 Z30:Z63 Z68:Z141 U68:U141">
    <cfRule type="cellIs" priority="5" dxfId="19" operator="lessThan" stopIfTrue="1">
      <formula>0</formula>
    </cfRule>
  </conditionalFormatting>
  <conditionalFormatting sqref="U28 Z28">
    <cfRule type="cellIs" priority="4" dxfId="20" operator="lessThan" stopIfTrue="1">
      <formula>0</formula>
    </cfRule>
  </conditionalFormatting>
  <conditionalFormatting sqref="Z64:Z67 U64 U66:U67">
    <cfRule type="cellIs" priority="2" dxfId="19" operator="lessThan" stopIfTrue="1">
      <formula>0</formula>
    </cfRule>
  </conditionalFormatting>
  <conditionalFormatting sqref="U65">
    <cfRule type="cellIs" priority="1" dxfId="19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259">
      <selection activeCell="C259" sqref="A1:C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1915</v>
      </c>
      <c r="B1" s="933" t="s">
        <v>1922</v>
      </c>
      <c r="C1" s="932"/>
    </row>
    <row r="2" spans="1:3" ht="31.5" customHeight="1">
      <c r="A2" s="1031">
        <v>0</v>
      </c>
      <c r="B2" s="1033" t="s">
        <v>12</v>
      </c>
      <c r="C2" s="1032" t="s">
        <v>13</v>
      </c>
    </row>
    <row r="3" spans="1:4" ht="35.25" customHeight="1">
      <c r="A3" s="1031">
        <v>17</v>
      </c>
      <c r="B3" s="1033" t="s">
        <v>1929</v>
      </c>
      <c r="C3" s="1032" t="s">
        <v>71</v>
      </c>
      <c r="D3" s="885"/>
    </row>
    <row r="4" spans="1:3" ht="35.25" customHeight="1">
      <c r="A4" s="1031">
        <v>33</v>
      </c>
      <c r="B4" s="1033" t="s">
        <v>72</v>
      </c>
      <c r="C4" s="1032" t="s">
        <v>13</v>
      </c>
    </row>
    <row r="5" spans="1:3" ht="30">
      <c r="A5" s="1031">
        <v>42</v>
      </c>
      <c r="B5" s="1033" t="s">
        <v>1928</v>
      </c>
      <c r="C5" s="1032" t="s">
        <v>71</v>
      </c>
    </row>
    <row r="6" spans="1:4" ht="30">
      <c r="A6" s="1031">
        <v>96</v>
      </c>
      <c r="B6" s="1033" t="s">
        <v>1926</v>
      </c>
      <c r="C6" s="1032" t="s">
        <v>71</v>
      </c>
      <c r="D6" s="885"/>
    </row>
    <row r="7" spans="1:4" ht="30">
      <c r="A7" s="1031">
        <v>97</v>
      </c>
      <c r="B7" s="1033" t="s">
        <v>1925</v>
      </c>
      <c r="C7" s="1032" t="s">
        <v>71</v>
      </c>
      <c r="D7" s="886"/>
    </row>
    <row r="8" spans="1:4" ht="30">
      <c r="A8" s="1031">
        <v>98</v>
      </c>
      <c r="B8" s="1033" t="s">
        <v>1927</v>
      </c>
      <c r="C8" s="1032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1915</v>
      </c>
      <c r="B10" s="933" t="s">
        <v>1921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1207</v>
      </c>
      <c r="C92" s="1012">
        <v>3334</v>
      </c>
    </row>
    <row r="93" spans="1:3" ht="15.75">
      <c r="A93" s="1012">
        <v>3336</v>
      </c>
      <c r="B93" s="1016" t="s">
        <v>1208</v>
      </c>
      <c r="C93" s="1012">
        <v>3336</v>
      </c>
    </row>
    <row r="94" spans="1:3" ht="15.75">
      <c r="A94" s="1012">
        <v>3337</v>
      </c>
      <c r="B94" s="1015" t="s">
        <v>1209</v>
      </c>
      <c r="C94" s="1012">
        <v>3337</v>
      </c>
    </row>
    <row r="95" spans="1:3" ht="15.75">
      <c r="A95" s="1012">
        <v>3341</v>
      </c>
      <c r="B95" s="1016" t="s">
        <v>1210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1578</v>
      </c>
      <c r="C118" s="1012">
        <v>4458</v>
      </c>
    </row>
    <row r="119" spans="1:3" ht="15.75">
      <c r="A119" s="1012">
        <v>4459</v>
      </c>
      <c r="B119" s="1025" t="s">
        <v>1897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1246</v>
      </c>
      <c r="C127" s="1012">
        <v>5513</v>
      </c>
    </row>
    <row r="128" spans="1:3" ht="15.75">
      <c r="A128" s="1012">
        <v>5514</v>
      </c>
      <c r="B128" s="1023" t="s">
        <v>1247</v>
      </c>
      <c r="C128" s="1012">
        <v>5514</v>
      </c>
    </row>
    <row r="129" spans="1:3" ht="15.75">
      <c r="A129" s="1012">
        <v>5515</v>
      </c>
      <c r="B129" s="1023" t="s">
        <v>1248</v>
      </c>
      <c r="C129" s="1012">
        <v>5515</v>
      </c>
    </row>
    <row r="130" spans="1:3" ht="15.75">
      <c r="A130" s="1012">
        <v>5516</v>
      </c>
      <c r="B130" s="1023" t="s">
        <v>1249</v>
      </c>
      <c r="C130" s="1012">
        <v>5516</v>
      </c>
    </row>
    <row r="131" spans="1:3" ht="15.75">
      <c r="A131" s="1012">
        <v>5517</v>
      </c>
      <c r="B131" s="1023" t="s">
        <v>1250</v>
      </c>
      <c r="C131" s="1012">
        <v>5517</v>
      </c>
    </row>
    <row r="132" spans="1:3" ht="15.75">
      <c r="A132" s="1012">
        <v>5518</v>
      </c>
      <c r="B132" s="1015" t="s">
        <v>1251</v>
      </c>
      <c r="C132" s="1012">
        <v>5518</v>
      </c>
    </row>
    <row r="133" spans="1:3" ht="15.75">
      <c r="A133" s="1012">
        <v>5519</v>
      </c>
      <c r="B133" s="1015" t="s">
        <v>1252</v>
      </c>
      <c r="C133" s="1012">
        <v>5519</v>
      </c>
    </row>
    <row r="134" spans="1:3" ht="15.75">
      <c r="A134" s="1012">
        <v>5521</v>
      </c>
      <c r="B134" s="1015" t="s">
        <v>1253</v>
      </c>
      <c r="C134" s="1012">
        <v>5521</v>
      </c>
    </row>
    <row r="135" spans="1:3" ht="15.75">
      <c r="A135" s="1012">
        <v>5522</v>
      </c>
      <c r="B135" s="1026" t="s">
        <v>1254</v>
      </c>
      <c r="C135" s="1012">
        <v>5522</v>
      </c>
    </row>
    <row r="136" spans="1:3" ht="15.75">
      <c r="A136" s="1012">
        <v>5524</v>
      </c>
      <c r="B136" s="1013" t="s">
        <v>1255</v>
      </c>
      <c r="C136" s="1012">
        <v>5524</v>
      </c>
    </row>
    <row r="137" spans="1:3" ht="15.75">
      <c r="A137" s="1012">
        <v>5525</v>
      </c>
      <c r="B137" s="1020" t="s">
        <v>1256</v>
      </c>
      <c r="C137" s="1012">
        <v>5525</v>
      </c>
    </row>
    <row r="138" spans="1:3" ht="15.75">
      <c r="A138" s="1012">
        <v>5526</v>
      </c>
      <c r="B138" s="1017" t="s">
        <v>1257</v>
      </c>
      <c r="C138" s="1012">
        <v>5526</v>
      </c>
    </row>
    <row r="139" spans="1:3" ht="15.75">
      <c r="A139" s="1012">
        <v>5527</v>
      </c>
      <c r="B139" s="1017" t="s">
        <v>1258</v>
      </c>
      <c r="C139" s="1012">
        <v>5527</v>
      </c>
    </row>
    <row r="140" spans="1:3" ht="15.75">
      <c r="A140" s="1012">
        <v>5528</v>
      </c>
      <c r="B140" s="1017" t="s">
        <v>1259</v>
      </c>
      <c r="C140" s="1012">
        <v>5528</v>
      </c>
    </row>
    <row r="141" spans="1:3" ht="15.75">
      <c r="A141" s="1012">
        <v>5529</v>
      </c>
      <c r="B141" s="1017" t="s">
        <v>1260</v>
      </c>
      <c r="C141" s="1012">
        <v>5529</v>
      </c>
    </row>
    <row r="142" spans="1:3" ht="15.75">
      <c r="A142" s="1012">
        <v>5530</v>
      </c>
      <c r="B142" s="1017" t="s">
        <v>1261</v>
      </c>
      <c r="C142" s="1012">
        <v>5530</v>
      </c>
    </row>
    <row r="143" spans="1:3" ht="15.75">
      <c r="A143" s="1012">
        <v>5531</v>
      </c>
      <c r="B143" s="1020" t="s">
        <v>1262</v>
      </c>
      <c r="C143" s="1012">
        <v>5531</v>
      </c>
    </row>
    <row r="144" spans="1:3" ht="15.75">
      <c r="A144" s="1012">
        <v>5532</v>
      </c>
      <c r="B144" s="1026" t="s">
        <v>1263</v>
      </c>
      <c r="C144" s="1012">
        <v>5532</v>
      </c>
    </row>
    <row r="145" spans="1:3" ht="15.75">
      <c r="A145" s="1012">
        <v>5533</v>
      </c>
      <c r="B145" s="1026" t="s">
        <v>1264</v>
      </c>
      <c r="C145" s="1012">
        <v>5533</v>
      </c>
    </row>
    <row r="146" spans="1:3" ht="15">
      <c r="A146" s="1027">
        <v>5534</v>
      </c>
      <c r="B146" s="1026" t="s">
        <v>1265</v>
      </c>
      <c r="C146" s="1027">
        <v>5534</v>
      </c>
    </row>
    <row r="147" spans="1:3" ht="15">
      <c r="A147" s="1027">
        <v>5535</v>
      </c>
      <c r="B147" s="1026" t="s">
        <v>1266</v>
      </c>
      <c r="C147" s="1027">
        <v>5535</v>
      </c>
    </row>
    <row r="148" spans="1:3" ht="15.75">
      <c r="A148" s="1012">
        <v>5538</v>
      </c>
      <c r="B148" s="1020" t="s">
        <v>1267</v>
      </c>
      <c r="C148" s="1012">
        <v>5538</v>
      </c>
    </row>
    <row r="149" spans="1:3" ht="15.75">
      <c r="A149" s="1012">
        <v>5540</v>
      </c>
      <c r="B149" s="1026" t="s">
        <v>1268</v>
      </c>
      <c r="C149" s="1012">
        <v>5540</v>
      </c>
    </row>
    <row r="150" spans="1:3" ht="15.75">
      <c r="A150" s="1012">
        <v>5541</v>
      </c>
      <c r="B150" s="1026" t="s">
        <v>1269</v>
      </c>
      <c r="C150" s="1012">
        <v>5541</v>
      </c>
    </row>
    <row r="151" spans="1:3" ht="15.75">
      <c r="A151" s="1012">
        <v>5545</v>
      </c>
      <c r="B151" s="1026" t="s">
        <v>1270</v>
      </c>
      <c r="C151" s="1012">
        <v>5545</v>
      </c>
    </row>
    <row r="152" spans="1:3" ht="15.75">
      <c r="A152" s="1012">
        <v>5546</v>
      </c>
      <c r="B152" s="1026" t="s">
        <v>1271</v>
      </c>
      <c r="C152" s="1012">
        <v>5546</v>
      </c>
    </row>
    <row r="153" spans="1:3" ht="15.75">
      <c r="A153" s="1012">
        <v>5547</v>
      </c>
      <c r="B153" s="1026" t="s">
        <v>1272</v>
      </c>
      <c r="C153" s="1012">
        <v>5547</v>
      </c>
    </row>
    <row r="154" spans="1:3" ht="15.75">
      <c r="A154" s="1012">
        <v>5548</v>
      </c>
      <c r="B154" s="1026" t="s">
        <v>1273</v>
      </c>
      <c r="C154" s="1012">
        <v>5548</v>
      </c>
    </row>
    <row r="155" spans="1:3" ht="15.75">
      <c r="A155" s="1012">
        <v>5550</v>
      </c>
      <c r="B155" s="1026" t="s">
        <v>1274</v>
      </c>
      <c r="C155" s="1012">
        <v>5550</v>
      </c>
    </row>
    <row r="156" spans="1:3" ht="15.75">
      <c r="A156" s="1012">
        <v>5551</v>
      </c>
      <c r="B156" s="1026" t="s">
        <v>1275</v>
      </c>
      <c r="C156" s="1012">
        <v>5551</v>
      </c>
    </row>
    <row r="157" spans="1:3" ht="15.75">
      <c r="A157" s="1012">
        <v>5553</v>
      </c>
      <c r="B157" s="1026" t="s">
        <v>1276</v>
      </c>
      <c r="C157" s="1012">
        <v>5553</v>
      </c>
    </row>
    <row r="158" spans="1:3" ht="15.75">
      <c r="A158" s="1012">
        <v>5554</v>
      </c>
      <c r="B158" s="1020" t="s">
        <v>1277</v>
      </c>
      <c r="C158" s="1012">
        <v>5554</v>
      </c>
    </row>
    <row r="159" spans="1:3" ht="15.75">
      <c r="A159" s="1012">
        <v>5556</v>
      </c>
      <c r="B159" s="1016" t="s">
        <v>1278</v>
      </c>
      <c r="C159" s="1012">
        <v>5556</v>
      </c>
    </row>
    <row r="160" spans="1:3" ht="15.75">
      <c r="A160" s="1012">
        <v>5561</v>
      </c>
      <c r="B160" s="1028" t="s">
        <v>1279</v>
      </c>
      <c r="C160" s="1012">
        <v>5561</v>
      </c>
    </row>
    <row r="161" spans="1:3" ht="15.75">
      <c r="A161" s="1012">
        <v>5562</v>
      </c>
      <c r="B161" s="1028" t="s">
        <v>1280</v>
      </c>
      <c r="C161" s="1012">
        <v>5562</v>
      </c>
    </row>
    <row r="162" spans="1:3" ht="15.75">
      <c r="A162" s="1012">
        <v>5588</v>
      </c>
      <c r="B162" s="1015" t="s">
        <v>1281</v>
      </c>
      <c r="C162" s="1012">
        <v>5588</v>
      </c>
    </row>
    <row r="163" spans="1:3" ht="15.75">
      <c r="A163" s="1012">
        <v>5589</v>
      </c>
      <c r="B163" s="1015" t="s">
        <v>1282</v>
      </c>
      <c r="C163" s="1012">
        <v>5589</v>
      </c>
    </row>
    <row r="164" spans="1:3" ht="15.75">
      <c r="A164" s="1012">
        <v>6601</v>
      </c>
      <c r="B164" s="1015" t="s">
        <v>1283</v>
      </c>
      <c r="C164" s="1012">
        <v>6601</v>
      </c>
    </row>
    <row r="165" spans="1:3" ht="15.75">
      <c r="A165" s="1012">
        <v>6602</v>
      </c>
      <c r="B165" s="1016" t="s">
        <v>1284</v>
      </c>
      <c r="C165" s="1012">
        <v>6602</v>
      </c>
    </row>
    <row r="166" spans="1:3" ht="15.75">
      <c r="A166" s="1012">
        <v>6603</v>
      </c>
      <c r="B166" s="1016" t="s">
        <v>1285</v>
      </c>
      <c r="C166" s="1012">
        <v>6603</v>
      </c>
    </row>
    <row r="167" spans="1:3" ht="15.75">
      <c r="A167" s="1012">
        <v>6604</v>
      </c>
      <c r="B167" s="1016" t="s">
        <v>1286</v>
      </c>
      <c r="C167" s="1012">
        <v>6604</v>
      </c>
    </row>
    <row r="168" spans="1:3" ht="15.75">
      <c r="A168" s="1012">
        <v>6605</v>
      </c>
      <c r="B168" s="1016" t="s">
        <v>1287</v>
      </c>
      <c r="C168" s="1012">
        <v>6605</v>
      </c>
    </row>
    <row r="169" spans="1:3" ht="15">
      <c r="A169" s="1027">
        <v>6606</v>
      </c>
      <c r="B169" s="1018" t="s">
        <v>1288</v>
      </c>
      <c r="C169" s="1027">
        <v>6606</v>
      </c>
    </row>
    <row r="170" spans="1:3" ht="15.75">
      <c r="A170" s="1012">
        <v>6618</v>
      </c>
      <c r="B170" s="1015" t="s">
        <v>1289</v>
      </c>
      <c r="C170" s="1012">
        <v>6618</v>
      </c>
    </row>
    <row r="171" spans="1:3" ht="15.75">
      <c r="A171" s="1012">
        <v>6619</v>
      </c>
      <c r="B171" s="1016" t="s">
        <v>1290</v>
      </c>
      <c r="C171" s="1012">
        <v>6619</v>
      </c>
    </row>
    <row r="172" spans="1:3" ht="15.75">
      <c r="A172" s="1012">
        <v>6621</v>
      </c>
      <c r="B172" s="1015" t="s">
        <v>1291</v>
      </c>
      <c r="C172" s="1012">
        <v>6621</v>
      </c>
    </row>
    <row r="173" spans="1:3" ht="15.75">
      <c r="A173" s="1012">
        <v>6622</v>
      </c>
      <c r="B173" s="1016" t="s">
        <v>1292</v>
      </c>
      <c r="C173" s="1012">
        <v>6622</v>
      </c>
    </row>
    <row r="174" spans="1:3" ht="15.75">
      <c r="A174" s="1012">
        <v>6623</v>
      </c>
      <c r="B174" s="1016" t="s">
        <v>1293</v>
      </c>
      <c r="C174" s="1012">
        <v>6623</v>
      </c>
    </row>
    <row r="175" spans="1:3" ht="15.75">
      <c r="A175" s="1012">
        <v>6624</v>
      </c>
      <c r="B175" s="1016" t="s">
        <v>1294</v>
      </c>
      <c r="C175" s="1012">
        <v>6624</v>
      </c>
    </row>
    <row r="176" spans="1:3" ht="15.75">
      <c r="A176" s="1012">
        <v>6625</v>
      </c>
      <c r="B176" s="1017" t="s">
        <v>1295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1021</v>
      </c>
      <c r="C258" s="1012">
        <v>8866</v>
      </c>
    </row>
    <row r="259" spans="1:3" ht="15.75">
      <c r="A259" s="1012">
        <v>8867</v>
      </c>
      <c r="B259" s="1016" t="s">
        <v>1022</v>
      </c>
      <c r="C259" s="1012">
        <v>8867</v>
      </c>
    </row>
    <row r="260" spans="1:3" ht="15.75">
      <c r="A260" s="1012">
        <v>8868</v>
      </c>
      <c r="B260" s="1016" t="s">
        <v>1023</v>
      </c>
      <c r="C260" s="1012">
        <v>8868</v>
      </c>
    </row>
    <row r="261" spans="1:3" ht="15.75">
      <c r="A261" s="1012">
        <v>8869</v>
      </c>
      <c r="B261" s="1015" t="s">
        <v>1024</v>
      </c>
      <c r="C261" s="1012">
        <v>8869</v>
      </c>
    </row>
    <row r="262" spans="1:3" ht="15.75">
      <c r="A262" s="1012">
        <v>8871</v>
      </c>
      <c r="B262" s="1016" t="s">
        <v>1025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1915</v>
      </c>
      <c r="B280" s="933" t="s">
        <v>1920</v>
      </c>
    </row>
    <row r="281" spans="1:2" ht="14.25">
      <c r="A281" s="1006" t="s">
        <v>318</v>
      </c>
      <c r="B281" s="1007">
        <v>0</v>
      </c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spans="1:2" ht="14.25">
      <c r="A291" s="1008" t="s">
        <v>1946</v>
      </c>
      <c r="B291" s="1056" t="s">
        <v>1947</v>
      </c>
    </row>
    <row r="292" ht="14.25"/>
    <row r="293" spans="1:2" ht="14.25">
      <c r="A293" s="932" t="s">
        <v>1915</v>
      </c>
      <c r="B293" s="933" t="s">
        <v>1919</v>
      </c>
    </row>
    <row r="294" ht="15.75">
      <c r="B294" s="887" t="s">
        <v>1916</v>
      </c>
    </row>
    <row r="295" ht="18.75" thickBot="1">
      <c r="B295" s="887" t="s">
        <v>1917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1056</v>
      </c>
    </row>
    <row r="320" spans="1:2" ht="16.5">
      <c r="A320" s="945" t="s">
        <v>1057</v>
      </c>
      <c r="B320" s="946" t="s">
        <v>1058</v>
      </c>
    </row>
    <row r="321" spans="1:2" ht="16.5">
      <c r="A321" s="945" t="s">
        <v>1059</v>
      </c>
      <c r="B321" s="946" t="s">
        <v>1060</v>
      </c>
    </row>
    <row r="322" spans="1:2" ht="16.5">
      <c r="A322" s="940" t="s">
        <v>1061</v>
      </c>
      <c r="B322" s="938" t="s">
        <v>1062</v>
      </c>
    </row>
    <row r="323" spans="1:2" ht="16.5">
      <c r="A323" s="940" t="s">
        <v>1063</v>
      </c>
      <c r="B323" s="938" t="s">
        <v>1064</v>
      </c>
    </row>
    <row r="324" spans="1:2" ht="16.5">
      <c r="A324" s="940" t="s">
        <v>1065</v>
      </c>
      <c r="B324" s="938" t="s">
        <v>1066</v>
      </c>
    </row>
    <row r="325" spans="1:2" ht="16.5">
      <c r="A325" s="940" t="s">
        <v>1067</v>
      </c>
      <c r="B325" s="938" t="s">
        <v>1068</v>
      </c>
    </row>
    <row r="326" spans="1:2" ht="16.5">
      <c r="A326" s="940" t="s">
        <v>1069</v>
      </c>
      <c r="B326" s="938" t="s">
        <v>1070</v>
      </c>
    </row>
    <row r="327" spans="1:2" ht="16.5">
      <c r="A327" s="940" t="s">
        <v>1071</v>
      </c>
      <c r="B327" s="938" t="s">
        <v>1072</v>
      </c>
    </row>
    <row r="328" spans="1:2" ht="16.5">
      <c r="A328" s="940" t="s">
        <v>1073</v>
      </c>
      <c r="B328" s="946" t="s">
        <v>1074</v>
      </c>
    </row>
    <row r="329" spans="1:2" ht="16.5">
      <c r="A329" s="940" t="s">
        <v>1075</v>
      </c>
      <c r="B329" s="946" t="s">
        <v>1076</v>
      </c>
    </row>
    <row r="330" spans="1:2" ht="16.5">
      <c r="A330" s="940" t="s">
        <v>1077</v>
      </c>
      <c r="B330" s="946" t="s">
        <v>1078</v>
      </c>
    </row>
    <row r="331" spans="1:2" ht="16.5">
      <c r="A331" s="940" t="s">
        <v>1079</v>
      </c>
      <c r="B331" s="938" t="s">
        <v>1080</v>
      </c>
    </row>
    <row r="332" spans="1:2" ht="16.5">
      <c r="A332" s="940" t="s">
        <v>1081</v>
      </c>
      <c r="B332" s="938" t="s">
        <v>1082</v>
      </c>
    </row>
    <row r="333" spans="1:2" ht="16.5">
      <c r="A333" s="940" t="s">
        <v>1083</v>
      </c>
      <c r="B333" s="946" t="s">
        <v>1084</v>
      </c>
    </row>
    <row r="334" spans="1:2" ht="16.5">
      <c r="A334" s="940" t="s">
        <v>1085</v>
      </c>
      <c r="B334" s="938" t="s">
        <v>1086</v>
      </c>
    </row>
    <row r="335" spans="1:2" ht="16.5">
      <c r="A335" s="940" t="s">
        <v>1087</v>
      </c>
      <c r="B335" s="938" t="s">
        <v>1088</v>
      </c>
    </row>
    <row r="336" spans="1:2" ht="16.5">
      <c r="A336" s="940" t="s">
        <v>1089</v>
      </c>
      <c r="B336" s="938" t="s">
        <v>1090</v>
      </c>
    </row>
    <row r="337" spans="1:2" ht="16.5">
      <c r="A337" s="940" t="s">
        <v>1091</v>
      </c>
      <c r="B337" s="938" t="s">
        <v>1092</v>
      </c>
    </row>
    <row r="338" spans="1:2" ht="16.5">
      <c r="A338" s="940" t="s">
        <v>1093</v>
      </c>
      <c r="B338" s="938" t="s">
        <v>1094</v>
      </c>
    </row>
    <row r="339" spans="1:2" ht="16.5">
      <c r="A339" s="940" t="s">
        <v>1095</v>
      </c>
      <c r="B339" s="938" t="s">
        <v>1096</v>
      </c>
    </row>
    <row r="340" spans="1:2" ht="16.5">
      <c r="A340" s="947" t="s">
        <v>1097</v>
      </c>
      <c r="B340" s="948" t="s">
        <v>1098</v>
      </c>
    </row>
    <row r="341" spans="1:2" s="888" customFormat="1" ht="16.5">
      <c r="A341" s="949" t="s">
        <v>1099</v>
      </c>
      <c r="B341" s="950" t="s">
        <v>1100</v>
      </c>
    </row>
    <row r="342" spans="1:2" s="888" customFormat="1" ht="16.5">
      <c r="A342" s="949" t="s">
        <v>1101</v>
      </c>
      <c r="B342" s="950" t="s">
        <v>1102</v>
      </c>
    </row>
    <row r="343" spans="1:2" s="888" customFormat="1" ht="16.5">
      <c r="A343" s="949" t="s">
        <v>1103</v>
      </c>
      <c r="B343" s="950" t="s">
        <v>1104</v>
      </c>
    </row>
    <row r="344" spans="1:3" ht="17.25" thickBot="1">
      <c r="A344" s="951" t="s">
        <v>1105</v>
      </c>
      <c r="B344" s="952" t="s">
        <v>1106</v>
      </c>
      <c r="C344" s="888"/>
    </row>
    <row r="345" spans="1:256" ht="18">
      <c r="A345" s="953"/>
      <c r="B345" s="954" t="s">
        <v>1918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1107</v>
      </c>
      <c r="C346" s="888"/>
    </row>
    <row r="347" spans="1:3" ht="18">
      <c r="A347" s="955"/>
      <c r="B347" s="957" t="s">
        <v>1108</v>
      </c>
      <c r="C347" s="888"/>
    </row>
    <row r="348" spans="1:3" ht="18">
      <c r="A348" s="958" t="s">
        <v>1109</v>
      </c>
      <c r="B348" s="959" t="s">
        <v>1110</v>
      </c>
      <c r="C348" s="888"/>
    </row>
    <row r="349" spans="1:2" ht="18">
      <c r="A349" s="960" t="s">
        <v>1111</v>
      </c>
      <c r="B349" s="961" t="s">
        <v>1112</v>
      </c>
    </row>
    <row r="350" spans="1:2" ht="18">
      <c r="A350" s="960" t="s">
        <v>1113</v>
      </c>
      <c r="B350" s="962" t="s">
        <v>1114</v>
      </c>
    </row>
    <row r="351" spans="1:2" ht="18">
      <c r="A351" s="960" t="s">
        <v>1115</v>
      </c>
      <c r="B351" s="962" t="s">
        <v>1116</v>
      </c>
    </row>
    <row r="352" spans="1:2" ht="18">
      <c r="A352" s="960" t="s">
        <v>1117</v>
      </c>
      <c r="B352" s="962" t="s">
        <v>446</v>
      </c>
    </row>
    <row r="353" spans="1:2" ht="18">
      <c r="A353" s="960" t="s">
        <v>447</v>
      </c>
      <c r="B353" s="962" t="s">
        <v>448</v>
      </c>
    </row>
    <row r="354" spans="1:2" ht="18">
      <c r="A354" s="960" t="s">
        <v>449</v>
      </c>
      <c r="B354" s="962" t="s">
        <v>450</v>
      </c>
    </row>
    <row r="355" spans="1:2" ht="18">
      <c r="A355" s="960" t="s">
        <v>451</v>
      </c>
      <c r="B355" s="963" t="s">
        <v>452</v>
      </c>
    </row>
    <row r="356" spans="1:2" ht="18">
      <c r="A356" s="960" t="s">
        <v>453</v>
      </c>
      <c r="B356" s="963" t="s">
        <v>454</v>
      </c>
    </row>
    <row r="357" spans="1:2" ht="18">
      <c r="A357" s="960" t="s">
        <v>455</v>
      </c>
      <c r="B357" s="963" t="s">
        <v>456</v>
      </c>
    </row>
    <row r="358" spans="1:2" ht="18">
      <c r="A358" s="960" t="s">
        <v>457</v>
      </c>
      <c r="B358" s="963" t="s">
        <v>458</v>
      </c>
    </row>
    <row r="359" spans="1:2" ht="18">
      <c r="A359" s="960" t="s">
        <v>459</v>
      </c>
      <c r="B359" s="964" t="s">
        <v>460</v>
      </c>
    </row>
    <row r="360" spans="1:2" ht="18">
      <c r="A360" s="960" t="s">
        <v>461</v>
      </c>
      <c r="B360" s="964" t="s">
        <v>462</v>
      </c>
    </row>
    <row r="361" spans="1:2" ht="18">
      <c r="A361" s="960" t="s">
        <v>463</v>
      </c>
      <c r="B361" s="963" t="s">
        <v>464</v>
      </c>
    </row>
    <row r="362" spans="1:5" ht="18">
      <c r="A362" s="965" t="s">
        <v>465</v>
      </c>
      <c r="B362" s="963" t="s">
        <v>466</v>
      </c>
      <c r="C362" s="889" t="s">
        <v>467</v>
      </c>
      <c r="D362" s="890"/>
      <c r="E362" s="891"/>
    </row>
    <row r="363" spans="1:5" ht="18">
      <c r="A363" s="965" t="s">
        <v>468</v>
      </c>
      <c r="B363" s="962" t="s">
        <v>469</v>
      </c>
      <c r="C363" s="889" t="s">
        <v>467</v>
      </c>
      <c r="D363" s="890"/>
      <c r="E363" s="891"/>
    </row>
    <row r="364" spans="1:5" ht="18">
      <c r="A364" s="965" t="s">
        <v>470</v>
      </c>
      <c r="B364" s="963" t="s">
        <v>471</v>
      </c>
      <c r="C364" s="889" t="s">
        <v>467</v>
      </c>
      <c r="D364" s="890"/>
      <c r="E364" s="891"/>
    </row>
    <row r="365" spans="1:5" ht="18">
      <c r="A365" s="965" t="s">
        <v>472</v>
      </c>
      <c r="B365" s="963" t="s">
        <v>473</v>
      </c>
      <c r="C365" s="889" t="s">
        <v>467</v>
      </c>
      <c r="D365" s="890"/>
      <c r="E365" s="891"/>
    </row>
    <row r="366" spans="1:5" ht="18">
      <c r="A366" s="965" t="s">
        <v>474</v>
      </c>
      <c r="B366" s="963" t="s">
        <v>475</v>
      </c>
      <c r="C366" s="889" t="s">
        <v>467</v>
      </c>
      <c r="D366" s="890"/>
      <c r="E366" s="891"/>
    </row>
    <row r="367" spans="1:5" ht="18">
      <c r="A367" s="965" t="s">
        <v>476</v>
      </c>
      <c r="B367" s="963" t="s">
        <v>477</v>
      </c>
      <c r="C367" s="889" t="s">
        <v>467</v>
      </c>
      <c r="D367" s="890"/>
      <c r="E367" s="891"/>
    </row>
    <row r="368" spans="1:5" ht="18">
      <c r="A368" s="965" t="s">
        <v>478</v>
      </c>
      <c r="B368" s="963" t="s">
        <v>479</v>
      </c>
      <c r="C368" s="889" t="s">
        <v>467</v>
      </c>
      <c r="D368" s="890"/>
      <c r="E368" s="891"/>
    </row>
    <row r="369" spans="1:5" ht="18">
      <c r="A369" s="965" t="s">
        <v>480</v>
      </c>
      <c r="B369" s="963" t="s">
        <v>481</v>
      </c>
      <c r="C369" s="889" t="s">
        <v>467</v>
      </c>
      <c r="D369" s="890"/>
      <c r="E369" s="891"/>
    </row>
    <row r="370" spans="1:5" ht="18">
      <c r="A370" s="965" t="s">
        <v>482</v>
      </c>
      <c r="B370" s="963" t="s">
        <v>483</v>
      </c>
      <c r="C370" s="889" t="s">
        <v>467</v>
      </c>
      <c r="D370" s="890"/>
      <c r="E370" s="891"/>
    </row>
    <row r="371" spans="1:5" ht="18">
      <c r="A371" s="965" t="s">
        <v>484</v>
      </c>
      <c r="B371" s="962" t="s">
        <v>485</v>
      </c>
      <c r="C371" s="889" t="s">
        <v>467</v>
      </c>
      <c r="D371" s="890"/>
      <c r="E371" s="891"/>
    </row>
    <row r="372" spans="1:5" ht="18">
      <c r="A372" s="965" t="s">
        <v>486</v>
      </c>
      <c r="B372" s="963" t="s">
        <v>487</v>
      </c>
      <c r="C372" s="889" t="s">
        <v>467</v>
      </c>
      <c r="D372" s="890"/>
      <c r="E372" s="891"/>
    </row>
    <row r="373" spans="1:5" ht="18">
      <c r="A373" s="965" t="s">
        <v>488</v>
      </c>
      <c r="B373" s="962" t="s">
        <v>489</v>
      </c>
      <c r="C373" s="889" t="s">
        <v>467</v>
      </c>
      <c r="D373" s="890"/>
      <c r="E373" s="891"/>
    </row>
    <row r="374" spans="1:5" ht="18">
      <c r="A374" s="965" t="s">
        <v>490</v>
      </c>
      <c r="B374" s="962" t="s">
        <v>491</v>
      </c>
      <c r="C374" s="889" t="s">
        <v>467</v>
      </c>
      <c r="D374" s="890"/>
      <c r="E374" s="891"/>
    </row>
    <row r="375" spans="1:5" ht="18">
      <c r="A375" s="965" t="s">
        <v>492</v>
      </c>
      <c r="B375" s="962" t="s">
        <v>493</v>
      </c>
      <c r="C375" s="889" t="s">
        <v>467</v>
      </c>
      <c r="D375" s="890"/>
      <c r="E375" s="891"/>
    </row>
    <row r="376" spans="1:5" ht="18">
      <c r="A376" s="965" t="s">
        <v>494</v>
      </c>
      <c r="B376" s="962" t="s">
        <v>495</v>
      </c>
      <c r="C376" s="889" t="s">
        <v>467</v>
      </c>
      <c r="D376" s="890"/>
      <c r="E376" s="891"/>
    </row>
    <row r="377" spans="1:5" ht="18">
      <c r="A377" s="965" t="s">
        <v>496</v>
      </c>
      <c r="B377" s="962" t="s">
        <v>497</v>
      </c>
      <c r="C377" s="889" t="s">
        <v>467</v>
      </c>
      <c r="D377" s="890"/>
      <c r="E377" s="891"/>
    </row>
    <row r="378" spans="1:5" ht="18">
      <c r="A378" s="965" t="s">
        <v>498</v>
      </c>
      <c r="B378" s="962" t="s">
        <v>499</v>
      </c>
      <c r="C378" s="889" t="s">
        <v>467</v>
      </c>
      <c r="D378" s="890"/>
      <c r="E378" s="891"/>
    </row>
    <row r="379" spans="1:5" ht="18">
      <c r="A379" s="965" t="s">
        <v>500</v>
      </c>
      <c r="B379" s="962" t="s">
        <v>501</v>
      </c>
      <c r="C379" s="889" t="s">
        <v>467</v>
      </c>
      <c r="D379" s="890"/>
      <c r="E379" s="891"/>
    </row>
    <row r="380" spans="1:5" ht="18">
      <c r="A380" s="965" t="s">
        <v>502</v>
      </c>
      <c r="B380" s="962" t="s">
        <v>503</v>
      </c>
      <c r="C380" s="889" t="s">
        <v>467</v>
      </c>
      <c r="D380" s="890"/>
      <c r="E380" s="891"/>
    </row>
    <row r="381" spans="1:5" ht="18">
      <c r="A381" s="965" t="s">
        <v>504</v>
      </c>
      <c r="B381" s="966" t="s">
        <v>505</v>
      </c>
      <c r="C381" s="889" t="s">
        <v>467</v>
      </c>
      <c r="D381" s="890"/>
      <c r="E381" s="891"/>
    </row>
    <row r="382" spans="1:5" ht="18">
      <c r="A382" s="965" t="s">
        <v>506</v>
      </c>
      <c r="B382" s="966" t="s">
        <v>507</v>
      </c>
      <c r="C382" s="889" t="s">
        <v>467</v>
      </c>
      <c r="D382" s="890"/>
      <c r="E382" s="891"/>
    </row>
    <row r="383" spans="1:5" ht="18">
      <c r="A383" s="967" t="s">
        <v>508</v>
      </c>
      <c r="B383" s="968" t="s">
        <v>509</v>
      </c>
      <c r="C383" s="889" t="s">
        <v>467</v>
      </c>
      <c r="D383" s="892"/>
      <c r="E383" s="891"/>
    </row>
    <row r="384" spans="1:5" ht="18">
      <c r="A384" s="955" t="s">
        <v>467</v>
      </c>
      <c r="B384" s="969" t="s">
        <v>510</v>
      </c>
      <c r="C384" s="889" t="s">
        <v>467</v>
      </c>
      <c r="D384" s="893"/>
      <c r="E384" s="891"/>
    </row>
    <row r="385" spans="1:5" ht="18">
      <c r="A385" s="970" t="s">
        <v>511</v>
      </c>
      <c r="B385" s="971" t="s">
        <v>512</v>
      </c>
      <c r="C385" s="889" t="s">
        <v>467</v>
      </c>
      <c r="D385" s="890"/>
      <c r="E385" s="891"/>
    </row>
    <row r="386" spans="1:5" ht="18">
      <c r="A386" s="965" t="s">
        <v>513</v>
      </c>
      <c r="B386" s="946" t="s">
        <v>514</v>
      </c>
      <c r="C386" s="889" t="s">
        <v>467</v>
      </c>
      <c r="D386" s="890"/>
      <c r="E386" s="891"/>
    </row>
    <row r="387" spans="1:5" ht="18">
      <c r="A387" s="972" t="s">
        <v>515</v>
      </c>
      <c r="B387" s="973" t="s">
        <v>516</v>
      </c>
      <c r="C387" s="889" t="s">
        <v>467</v>
      </c>
      <c r="D387" s="890"/>
      <c r="E387" s="891"/>
    </row>
    <row r="388" spans="1:5" ht="18">
      <c r="A388" s="955" t="s">
        <v>467</v>
      </c>
      <c r="B388" s="974" t="s">
        <v>517</v>
      </c>
      <c r="C388" s="889" t="s">
        <v>467</v>
      </c>
      <c r="D388" s="894"/>
      <c r="E388" s="891"/>
    </row>
    <row r="389" spans="1:5" ht="16.5">
      <c r="A389" s="975" t="s">
        <v>1087</v>
      </c>
      <c r="B389" s="938" t="s">
        <v>1088</v>
      </c>
      <c r="C389" s="889" t="s">
        <v>467</v>
      </c>
      <c r="D389" s="895"/>
      <c r="E389" s="891"/>
    </row>
    <row r="390" spans="1:5" ht="16.5">
      <c r="A390" s="975" t="s">
        <v>1089</v>
      </c>
      <c r="B390" s="938" t="s">
        <v>1090</v>
      </c>
      <c r="C390" s="889" t="s">
        <v>467</v>
      </c>
      <c r="D390" s="895"/>
      <c r="E390" s="891"/>
    </row>
    <row r="391" spans="1:5" ht="16.5">
      <c r="A391" s="976" t="s">
        <v>1091</v>
      </c>
      <c r="B391" s="977" t="s">
        <v>1092</v>
      </c>
      <c r="C391" s="889" t="s">
        <v>467</v>
      </c>
      <c r="D391" s="895"/>
      <c r="E391" s="891"/>
    </row>
    <row r="392" spans="1:5" ht="18">
      <c r="A392" s="955" t="s">
        <v>467</v>
      </c>
      <c r="B392" s="974" t="s">
        <v>518</v>
      </c>
      <c r="C392" s="889" t="s">
        <v>467</v>
      </c>
      <c r="D392" s="894"/>
      <c r="E392" s="891"/>
    </row>
    <row r="393" spans="1:5" ht="18">
      <c r="A393" s="970" t="s">
        <v>519</v>
      </c>
      <c r="B393" s="971" t="s">
        <v>520</v>
      </c>
      <c r="C393" s="889" t="s">
        <v>467</v>
      </c>
      <c r="D393" s="890"/>
      <c r="E393" s="891"/>
    </row>
    <row r="394" spans="1:5" ht="18.75" thickBot="1">
      <c r="A394" s="978" t="s">
        <v>521</v>
      </c>
      <c r="B394" s="979" t="s">
        <v>522</v>
      </c>
      <c r="C394" s="889" t="s">
        <v>467</v>
      </c>
      <c r="D394" s="896"/>
      <c r="E394" s="891"/>
    </row>
    <row r="395" spans="1:5" ht="16.5">
      <c r="A395" s="980" t="s">
        <v>523</v>
      </c>
      <c r="B395" s="981" t="s">
        <v>1525</v>
      </c>
      <c r="C395" s="889" t="s">
        <v>467</v>
      </c>
      <c r="D395" s="895"/>
      <c r="E395" s="891"/>
    </row>
    <row r="396" spans="1:5" ht="16.5">
      <c r="A396" s="975" t="s">
        <v>1526</v>
      </c>
      <c r="B396" s="938" t="s">
        <v>1527</v>
      </c>
      <c r="C396" s="889" t="s">
        <v>467</v>
      </c>
      <c r="D396" s="897"/>
      <c r="E396" s="891"/>
    </row>
    <row r="397" spans="1:5" ht="18.75" thickBot="1">
      <c r="A397" s="982" t="s">
        <v>1528</v>
      </c>
      <c r="B397" s="983" t="s">
        <v>1529</v>
      </c>
      <c r="C397" s="889" t="s">
        <v>467</v>
      </c>
      <c r="D397" s="896"/>
      <c r="E397" s="891"/>
    </row>
    <row r="398" spans="1:5" ht="16.5">
      <c r="A398" s="984" t="s">
        <v>1530</v>
      </c>
      <c r="B398" s="985" t="s">
        <v>1531</v>
      </c>
      <c r="C398" s="889" t="s">
        <v>467</v>
      </c>
      <c r="D398" s="897"/>
      <c r="E398" s="891"/>
    </row>
    <row r="399" spans="1:5" ht="16.5">
      <c r="A399" s="986" t="s">
        <v>1532</v>
      </c>
      <c r="B399" s="938" t="s">
        <v>1533</v>
      </c>
      <c r="C399" s="889" t="s">
        <v>467</v>
      </c>
      <c r="D399" s="899"/>
      <c r="E399" s="891"/>
    </row>
    <row r="400" spans="1:5" ht="16.5">
      <c r="A400" s="975" t="s">
        <v>1534</v>
      </c>
      <c r="B400" s="942" t="s">
        <v>1535</v>
      </c>
      <c r="C400" s="889" t="s">
        <v>467</v>
      </c>
      <c r="D400" s="897"/>
      <c r="E400" s="891"/>
    </row>
    <row r="401" spans="1:5" ht="17.25" thickBot="1">
      <c r="A401" s="987" t="s">
        <v>1536</v>
      </c>
      <c r="B401" s="988" t="s">
        <v>1537</v>
      </c>
      <c r="C401" s="889" t="s">
        <v>467</v>
      </c>
      <c r="D401" s="897"/>
      <c r="E401" s="891"/>
    </row>
    <row r="402" spans="1:5" ht="18">
      <c r="A402" s="989" t="s">
        <v>1538</v>
      </c>
      <c r="B402" s="990" t="s">
        <v>1539</v>
      </c>
      <c r="C402" s="889" t="s">
        <v>467</v>
      </c>
      <c r="D402" s="900"/>
      <c r="E402" s="891"/>
    </row>
    <row r="403" spans="1:5" ht="18">
      <c r="A403" s="991" t="s">
        <v>1540</v>
      </c>
      <c r="B403" s="992" t="s">
        <v>1541</v>
      </c>
      <c r="C403" s="889" t="s">
        <v>467</v>
      </c>
      <c r="D403" s="900"/>
      <c r="E403" s="891"/>
    </row>
    <row r="404" spans="1:5" ht="18">
      <c r="A404" s="991" t="s">
        <v>1542</v>
      </c>
      <c r="B404" s="993" t="s">
        <v>1543</v>
      </c>
      <c r="C404" s="889" t="s">
        <v>467</v>
      </c>
      <c r="D404" s="900"/>
      <c r="E404" s="891"/>
    </row>
    <row r="405" spans="1:5" ht="18">
      <c r="A405" s="991" t="s">
        <v>1544</v>
      </c>
      <c r="B405" s="992" t="s">
        <v>1545</v>
      </c>
      <c r="C405" s="889" t="s">
        <v>467</v>
      </c>
      <c r="D405" s="900"/>
      <c r="E405" s="891"/>
    </row>
    <row r="406" spans="1:5" ht="18">
      <c r="A406" s="991" t="s">
        <v>1546</v>
      </c>
      <c r="B406" s="992" t="s">
        <v>1547</v>
      </c>
      <c r="C406" s="889" t="s">
        <v>467</v>
      </c>
      <c r="D406" s="900"/>
      <c r="E406" s="891"/>
    </row>
    <row r="407" spans="1:5" ht="18">
      <c r="A407" s="991" t="s">
        <v>1548</v>
      </c>
      <c r="B407" s="994" t="s">
        <v>1549</v>
      </c>
      <c r="C407" s="889" t="s">
        <v>467</v>
      </c>
      <c r="D407" s="900"/>
      <c r="E407" s="891"/>
    </row>
    <row r="408" spans="1:5" ht="18">
      <c r="A408" s="991" t="s">
        <v>1550</v>
      </c>
      <c r="B408" s="994" t="s">
        <v>1551</v>
      </c>
      <c r="C408" s="889" t="s">
        <v>467</v>
      </c>
      <c r="D408" s="900"/>
      <c r="E408" s="891"/>
    </row>
    <row r="409" spans="1:5" ht="18">
      <c r="A409" s="991" t="s">
        <v>1552</v>
      </c>
      <c r="B409" s="994" t="s">
        <v>1553</v>
      </c>
      <c r="C409" s="889" t="s">
        <v>467</v>
      </c>
      <c r="D409" s="901"/>
      <c r="E409" s="891"/>
    </row>
    <row r="410" spans="1:5" ht="18">
      <c r="A410" s="991" t="s">
        <v>1554</v>
      </c>
      <c r="B410" s="994" t="s">
        <v>1555</v>
      </c>
      <c r="C410" s="889" t="s">
        <v>467</v>
      </c>
      <c r="D410" s="901"/>
      <c r="E410" s="891"/>
    </row>
    <row r="411" spans="1:5" ht="18">
      <c r="A411" s="991" t="s">
        <v>1556</v>
      </c>
      <c r="B411" s="994" t="s">
        <v>539</v>
      </c>
      <c r="C411" s="889" t="s">
        <v>467</v>
      </c>
      <c r="D411" s="901"/>
      <c r="E411" s="891"/>
    </row>
    <row r="412" spans="1:5" ht="18">
      <c r="A412" s="991" t="s">
        <v>540</v>
      </c>
      <c r="B412" s="992" t="s">
        <v>541</v>
      </c>
      <c r="C412" s="889" t="s">
        <v>467</v>
      </c>
      <c r="D412" s="901"/>
      <c r="E412" s="891"/>
    </row>
    <row r="413" spans="1:5" ht="18">
      <c r="A413" s="991" t="s">
        <v>542</v>
      </c>
      <c r="B413" s="992" t="s">
        <v>543</v>
      </c>
      <c r="C413" s="889" t="s">
        <v>467</v>
      </c>
      <c r="D413" s="901"/>
      <c r="E413" s="891"/>
    </row>
    <row r="414" spans="1:5" ht="18">
      <c r="A414" s="991" t="s">
        <v>544</v>
      </c>
      <c r="B414" s="992" t="s">
        <v>545</v>
      </c>
      <c r="C414" s="889" t="s">
        <v>467</v>
      </c>
      <c r="D414" s="901"/>
      <c r="E414" s="891"/>
    </row>
    <row r="415" spans="1:5" ht="18.75" thickBot="1">
      <c r="A415" s="995" t="s">
        <v>546</v>
      </c>
      <c r="B415" s="996" t="s">
        <v>547</v>
      </c>
      <c r="C415" s="889" t="s">
        <v>467</v>
      </c>
      <c r="D415" s="901"/>
      <c r="E415" s="891"/>
    </row>
    <row r="416" spans="1:5" ht="18">
      <c r="A416" s="989" t="s">
        <v>548</v>
      </c>
      <c r="B416" s="990" t="s">
        <v>549</v>
      </c>
      <c r="C416" s="889" t="s">
        <v>467</v>
      </c>
      <c r="D416" s="900"/>
      <c r="E416" s="891"/>
    </row>
    <row r="417" spans="1:5" ht="18">
      <c r="A417" s="991" t="s">
        <v>550</v>
      </c>
      <c r="B417" s="993" t="s">
        <v>551</v>
      </c>
      <c r="C417" s="889" t="s">
        <v>467</v>
      </c>
      <c r="D417" s="901"/>
      <c r="E417" s="891"/>
    </row>
    <row r="418" spans="1:5" ht="18">
      <c r="A418" s="991" t="s">
        <v>552</v>
      </c>
      <c r="B418" s="992" t="s">
        <v>553</v>
      </c>
      <c r="C418" s="889" t="s">
        <v>467</v>
      </c>
      <c r="D418" s="901"/>
      <c r="E418" s="891"/>
    </row>
    <row r="419" spans="1:5" ht="18">
      <c r="A419" s="991" t="s">
        <v>554</v>
      </c>
      <c r="B419" s="992" t="s">
        <v>555</v>
      </c>
      <c r="C419" s="889" t="s">
        <v>467</v>
      </c>
      <c r="D419" s="901"/>
      <c r="E419" s="891"/>
    </row>
    <row r="420" spans="1:5" ht="18">
      <c r="A420" s="991" t="s">
        <v>556</v>
      </c>
      <c r="B420" s="992" t="s">
        <v>557</v>
      </c>
      <c r="C420" s="889" t="s">
        <v>467</v>
      </c>
      <c r="D420" s="901"/>
      <c r="E420" s="891"/>
    </row>
    <row r="421" spans="1:5" ht="18">
      <c r="A421" s="991" t="s">
        <v>558</v>
      </c>
      <c r="B421" s="992" t="s">
        <v>559</v>
      </c>
      <c r="C421" s="889" t="s">
        <v>467</v>
      </c>
      <c r="D421" s="901"/>
      <c r="E421" s="891"/>
    </row>
    <row r="422" spans="1:5" ht="18">
      <c r="A422" s="991" t="s">
        <v>560</v>
      </c>
      <c r="B422" s="992" t="s">
        <v>561</v>
      </c>
      <c r="C422" s="889" t="s">
        <v>467</v>
      </c>
      <c r="D422" s="901"/>
      <c r="E422" s="891"/>
    </row>
    <row r="423" spans="1:5" ht="18">
      <c r="A423" s="991" t="s">
        <v>562</v>
      </c>
      <c r="B423" s="992" t="s">
        <v>563</v>
      </c>
      <c r="C423" s="889" t="s">
        <v>467</v>
      </c>
      <c r="D423" s="901"/>
      <c r="E423" s="891"/>
    </row>
    <row r="424" spans="1:5" ht="18">
      <c r="A424" s="991" t="s">
        <v>564</v>
      </c>
      <c r="B424" s="992" t="s">
        <v>565</v>
      </c>
      <c r="C424" s="889" t="s">
        <v>467</v>
      </c>
      <c r="D424" s="901"/>
      <c r="E424" s="891"/>
    </row>
    <row r="425" spans="1:5" ht="18">
      <c r="A425" s="991" t="s">
        <v>566</v>
      </c>
      <c r="B425" s="992" t="s">
        <v>567</v>
      </c>
      <c r="C425" s="889" t="s">
        <v>467</v>
      </c>
      <c r="D425" s="901"/>
      <c r="E425" s="891"/>
    </row>
    <row r="426" spans="1:5" ht="18">
      <c r="A426" s="991" t="s">
        <v>568</v>
      </c>
      <c r="B426" s="992" t="s">
        <v>569</v>
      </c>
      <c r="C426" s="889" t="s">
        <v>467</v>
      </c>
      <c r="D426" s="901"/>
      <c r="E426" s="891"/>
    </row>
    <row r="427" spans="1:5" ht="18">
      <c r="A427" s="991" t="s">
        <v>570</v>
      </c>
      <c r="B427" s="992" t="s">
        <v>571</v>
      </c>
      <c r="C427" s="889" t="s">
        <v>467</v>
      </c>
      <c r="D427" s="901"/>
      <c r="E427" s="891"/>
    </row>
    <row r="428" spans="1:5" ht="18.75" thickBot="1">
      <c r="A428" s="995" t="s">
        <v>572</v>
      </c>
      <c r="B428" s="996" t="s">
        <v>573</v>
      </c>
      <c r="C428" s="889" t="s">
        <v>467</v>
      </c>
      <c r="D428" s="901"/>
      <c r="E428" s="891"/>
    </row>
    <row r="429" spans="1:5" ht="18">
      <c r="A429" s="989" t="s">
        <v>574</v>
      </c>
      <c r="B429" s="990" t="s">
        <v>575</v>
      </c>
      <c r="C429" s="889" t="s">
        <v>467</v>
      </c>
      <c r="D429" s="901"/>
      <c r="E429" s="891"/>
    </row>
    <row r="430" spans="1:5" ht="18">
      <c r="A430" s="991" t="s">
        <v>576</v>
      </c>
      <c r="B430" s="992" t="s">
        <v>577</v>
      </c>
      <c r="C430" s="889" t="s">
        <v>467</v>
      </c>
      <c r="D430" s="901"/>
      <c r="E430" s="891"/>
    </row>
    <row r="431" spans="1:5" ht="18">
      <c r="A431" s="991" t="s">
        <v>578</v>
      </c>
      <c r="B431" s="992" t="s">
        <v>579</v>
      </c>
      <c r="C431" s="889" t="s">
        <v>467</v>
      </c>
      <c r="D431" s="901"/>
      <c r="E431" s="891"/>
    </row>
    <row r="432" spans="1:5" ht="18">
      <c r="A432" s="991" t="s">
        <v>580</v>
      </c>
      <c r="B432" s="992" t="s">
        <v>581</v>
      </c>
      <c r="C432" s="889" t="s">
        <v>467</v>
      </c>
      <c r="D432" s="901"/>
      <c r="E432" s="891"/>
    </row>
    <row r="433" spans="1:5" ht="18">
      <c r="A433" s="991" t="s">
        <v>582</v>
      </c>
      <c r="B433" s="993" t="s">
        <v>583</v>
      </c>
      <c r="C433" s="889" t="s">
        <v>467</v>
      </c>
      <c r="D433" s="901"/>
      <c r="E433" s="891"/>
    </row>
    <row r="434" spans="1:5" ht="18">
      <c r="A434" s="991" t="s">
        <v>584</v>
      </c>
      <c r="B434" s="992" t="s">
        <v>585</v>
      </c>
      <c r="C434" s="889" t="s">
        <v>467</v>
      </c>
      <c r="D434" s="901"/>
      <c r="E434" s="891"/>
    </row>
    <row r="435" spans="1:5" ht="18">
      <c r="A435" s="991" t="s">
        <v>586</v>
      </c>
      <c r="B435" s="992" t="s">
        <v>587</v>
      </c>
      <c r="C435" s="889" t="s">
        <v>467</v>
      </c>
      <c r="D435" s="901"/>
      <c r="E435" s="891"/>
    </row>
    <row r="436" spans="1:5" ht="18">
      <c r="A436" s="991" t="s">
        <v>588</v>
      </c>
      <c r="B436" s="992" t="s">
        <v>589</v>
      </c>
      <c r="C436" s="889" t="s">
        <v>467</v>
      </c>
      <c r="D436" s="901"/>
      <c r="E436" s="891"/>
    </row>
    <row r="437" spans="1:5" ht="18">
      <c r="A437" s="991" t="s">
        <v>590</v>
      </c>
      <c r="B437" s="992" t="s">
        <v>591</v>
      </c>
      <c r="C437" s="889" t="s">
        <v>467</v>
      </c>
      <c r="D437" s="901"/>
      <c r="E437" s="891"/>
    </row>
    <row r="438" spans="1:5" ht="18">
      <c r="A438" s="991" t="s">
        <v>592</v>
      </c>
      <c r="B438" s="992" t="s">
        <v>593</v>
      </c>
      <c r="C438" s="889" t="s">
        <v>467</v>
      </c>
      <c r="D438" s="901"/>
      <c r="E438" s="891"/>
    </row>
    <row r="439" spans="1:5" ht="18">
      <c r="A439" s="991" t="s">
        <v>594</v>
      </c>
      <c r="B439" s="992" t="s">
        <v>595</v>
      </c>
      <c r="C439" s="889" t="s">
        <v>467</v>
      </c>
      <c r="D439" s="901"/>
      <c r="E439" s="891"/>
    </row>
    <row r="440" spans="1:5" ht="18.75" thickBot="1">
      <c r="A440" s="995" t="s">
        <v>596</v>
      </c>
      <c r="B440" s="996" t="s">
        <v>597</v>
      </c>
      <c r="C440" s="889" t="s">
        <v>467</v>
      </c>
      <c r="D440" s="901"/>
      <c r="E440" s="891"/>
    </row>
    <row r="441" spans="1:5" ht="18">
      <c r="A441" s="989" t="s">
        <v>598</v>
      </c>
      <c r="B441" s="997" t="s">
        <v>599</v>
      </c>
      <c r="C441" s="889" t="s">
        <v>467</v>
      </c>
      <c r="D441" s="901"/>
      <c r="E441" s="891"/>
    </row>
    <row r="442" spans="1:5" ht="18">
      <c r="A442" s="991" t="s">
        <v>600</v>
      </c>
      <c r="B442" s="992" t="s">
        <v>601</v>
      </c>
      <c r="C442" s="889" t="s">
        <v>467</v>
      </c>
      <c r="D442" s="901"/>
      <c r="E442" s="891"/>
    </row>
    <row r="443" spans="1:5" ht="18">
      <c r="A443" s="991" t="s">
        <v>602</v>
      </c>
      <c r="B443" s="992" t="s">
        <v>603</v>
      </c>
      <c r="C443" s="889" t="s">
        <v>467</v>
      </c>
      <c r="D443" s="901"/>
      <c r="E443" s="891"/>
    </row>
    <row r="444" spans="1:5" ht="18">
      <c r="A444" s="991" t="s">
        <v>604</v>
      </c>
      <c r="B444" s="992" t="s">
        <v>605</v>
      </c>
      <c r="C444" s="889" t="s">
        <v>467</v>
      </c>
      <c r="D444" s="901"/>
      <c r="E444" s="891"/>
    </row>
    <row r="445" spans="1:5" ht="18">
      <c r="A445" s="991" t="s">
        <v>606</v>
      </c>
      <c r="B445" s="992" t="s">
        <v>607</v>
      </c>
      <c r="C445" s="889" t="s">
        <v>467</v>
      </c>
      <c r="D445" s="901"/>
      <c r="E445" s="891"/>
    </row>
    <row r="446" spans="1:5" ht="18">
      <c r="A446" s="991" t="s">
        <v>608</v>
      </c>
      <c r="B446" s="992" t="s">
        <v>609</v>
      </c>
      <c r="C446" s="889" t="s">
        <v>467</v>
      </c>
      <c r="D446" s="901"/>
      <c r="E446" s="891"/>
    </row>
    <row r="447" spans="1:5" ht="18">
      <c r="A447" s="991" t="s">
        <v>610</v>
      </c>
      <c r="B447" s="992" t="s">
        <v>611</v>
      </c>
      <c r="C447" s="889" t="s">
        <v>467</v>
      </c>
      <c r="D447" s="901"/>
      <c r="E447" s="891"/>
    </row>
    <row r="448" spans="1:5" ht="18">
      <c r="A448" s="991" t="s">
        <v>612</v>
      </c>
      <c r="B448" s="992" t="s">
        <v>613</v>
      </c>
      <c r="C448" s="889" t="s">
        <v>467</v>
      </c>
      <c r="D448" s="901"/>
      <c r="E448" s="891"/>
    </row>
    <row r="449" spans="1:5" ht="18">
      <c r="A449" s="991" t="s">
        <v>614</v>
      </c>
      <c r="B449" s="992" t="s">
        <v>615</v>
      </c>
      <c r="C449" s="889" t="s">
        <v>467</v>
      </c>
      <c r="D449" s="901"/>
      <c r="E449" s="891"/>
    </row>
    <row r="450" spans="1:5" ht="18.75" thickBot="1">
      <c r="A450" s="995" t="s">
        <v>616</v>
      </c>
      <c r="B450" s="996" t="s">
        <v>617</v>
      </c>
      <c r="C450" s="889" t="s">
        <v>467</v>
      </c>
      <c r="D450" s="901"/>
      <c r="E450" s="891"/>
    </row>
    <row r="451" spans="1:5" ht="18">
      <c r="A451" s="989" t="s">
        <v>618</v>
      </c>
      <c r="B451" s="990" t="s">
        <v>619</v>
      </c>
      <c r="C451" s="889" t="s">
        <v>467</v>
      </c>
      <c r="D451" s="901"/>
      <c r="E451" s="891"/>
    </row>
    <row r="452" spans="1:5" ht="18">
      <c r="A452" s="991" t="s">
        <v>620</v>
      </c>
      <c r="B452" s="992" t="s">
        <v>621</v>
      </c>
      <c r="C452" s="889" t="s">
        <v>467</v>
      </c>
      <c r="D452" s="901"/>
      <c r="E452" s="891"/>
    </row>
    <row r="453" spans="1:5" ht="18">
      <c r="A453" s="991" t="s">
        <v>622</v>
      </c>
      <c r="B453" s="992" t="s">
        <v>623</v>
      </c>
      <c r="C453" s="889" t="s">
        <v>467</v>
      </c>
      <c r="D453" s="901"/>
      <c r="E453" s="891"/>
    </row>
    <row r="454" spans="1:5" ht="18">
      <c r="A454" s="991" t="s">
        <v>624</v>
      </c>
      <c r="B454" s="993" t="s">
        <v>625</v>
      </c>
      <c r="C454" s="889" t="s">
        <v>467</v>
      </c>
      <c r="D454" s="901"/>
      <c r="E454" s="891"/>
    </row>
    <row r="455" spans="1:5" ht="18">
      <c r="A455" s="991" t="s">
        <v>626</v>
      </c>
      <c r="B455" s="992" t="s">
        <v>627</v>
      </c>
      <c r="C455" s="889" t="s">
        <v>467</v>
      </c>
      <c r="D455" s="901"/>
      <c r="E455" s="891"/>
    </row>
    <row r="456" spans="1:5" ht="18">
      <c r="A456" s="991" t="s">
        <v>628</v>
      </c>
      <c r="B456" s="992" t="s">
        <v>629</v>
      </c>
      <c r="C456" s="889" t="s">
        <v>467</v>
      </c>
      <c r="D456" s="901"/>
      <c r="E456" s="891"/>
    </row>
    <row r="457" spans="1:5" ht="18">
      <c r="A457" s="991" t="s">
        <v>630</v>
      </c>
      <c r="B457" s="992" t="s">
        <v>631</v>
      </c>
      <c r="C457" s="889" t="s">
        <v>467</v>
      </c>
      <c r="D457" s="901"/>
      <c r="E457" s="891"/>
    </row>
    <row r="458" spans="1:5" ht="18">
      <c r="A458" s="991" t="s">
        <v>632</v>
      </c>
      <c r="B458" s="992" t="s">
        <v>633</v>
      </c>
      <c r="C458" s="889" t="s">
        <v>467</v>
      </c>
      <c r="D458" s="901"/>
      <c r="E458" s="891"/>
    </row>
    <row r="459" spans="1:5" ht="18">
      <c r="A459" s="991" t="s">
        <v>634</v>
      </c>
      <c r="B459" s="992" t="s">
        <v>635</v>
      </c>
      <c r="C459" s="889" t="s">
        <v>467</v>
      </c>
      <c r="D459" s="901"/>
      <c r="E459" s="891"/>
    </row>
    <row r="460" spans="1:5" ht="18">
      <c r="A460" s="991" t="s">
        <v>636</v>
      </c>
      <c r="B460" s="992" t="s">
        <v>637</v>
      </c>
      <c r="C460" s="889" t="s">
        <v>467</v>
      </c>
      <c r="D460" s="901"/>
      <c r="E460" s="891"/>
    </row>
    <row r="461" spans="1:5" ht="18.75" thickBot="1">
      <c r="A461" s="995" t="s">
        <v>638</v>
      </c>
      <c r="B461" s="996" t="s">
        <v>639</v>
      </c>
      <c r="C461" s="889" t="s">
        <v>467</v>
      </c>
      <c r="D461" s="901"/>
      <c r="E461" s="891"/>
    </row>
    <row r="462" spans="1:5" ht="18">
      <c r="A462" s="989" t="s">
        <v>640</v>
      </c>
      <c r="B462" s="990" t="s">
        <v>641</v>
      </c>
      <c r="C462" s="889" t="s">
        <v>467</v>
      </c>
      <c r="D462" s="901"/>
      <c r="E462" s="891"/>
    </row>
    <row r="463" spans="1:5" ht="18">
      <c r="A463" s="991" t="s">
        <v>642</v>
      </c>
      <c r="B463" s="992" t="s">
        <v>643</v>
      </c>
      <c r="C463" s="889" t="s">
        <v>467</v>
      </c>
      <c r="D463" s="901"/>
      <c r="E463" s="891"/>
    </row>
    <row r="464" spans="1:5" ht="18">
      <c r="A464" s="991" t="s">
        <v>644</v>
      </c>
      <c r="B464" s="993" t="s">
        <v>645</v>
      </c>
      <c r="C464" s="889" t="s">
        <v>467</v>
      </c>
      <c r="D464" s="901"/>
      <c r="E464" s="891"/>
    </row>
    <row r="465" spans="1:5" ht="18">
      <c r="A465" s="991" t="s">
        <v>646</v>
      </c>
      <c r="B465" s="992" t="s">
        <v>647</v>
      </c>
      <c r="C465" s="889" t="s">
        <v>467</v>
      </c>
      <c r="D465" s="901"/>
      <c r="E465" s="891"/>
    </row>
    <row r="466" spans="1:5" ht="18">
      <c r="A466" s="991" t="s">
        <v>648</v>
      </c>
      <c r="B466" s="992" t="s">
        <v>649</v>
      </c>
      <c r="C466" s="889" t="s">
        <v>467</v>
      </c>
      <c r="D466" s="901"/>
      <c r="E466" s="891"/>
    </row>
    <row r="467" spans="1:5" ht="18">
      <c r="A467" s="991" t="s">
        <v>650</v>
      </c>
      <c r="B467" s="992" t="s">
        <v>651</v>
      </c>
      <c r="C467" s="889" t="s">
        <v>467</v>
      </c>
      <c r="D467" s="901"/>
      <c r="E467" s="891"/>
    </row>
    <row r="468" spans="1:5" ht="18">
      <c r="A468" s="991" t="s">
        <v>652</v>
      </c>
      <c r="B468" s="992" t="s">
        <v>653</v>
      </c>
      <c r="C468" s="889" t="s">
        <v>467</v>
      </c>
      <c r="D468" s="901"/>
      <c r="E468" s="891"/>
    </row>
    <row r="469" spans="1:5" ht="18">
      <c r="A469" s="991" t="s">
        <v>654</v>
      </c>
      <c r="B469" s="992" t="s">
        <v>655</v>
      </c>
      <c r="C469" s="889" t="s">
        <v>467</v>
      </c>
      <c r="D469" s="901"/>
      <c r="E469" s="891"/>
    </row>
    <row r="470" spans="1:5" ht="18">
      <c r="A470" s="991" t="s">
        <v>656</v>
      </c>
      <c r="B470" s="992" t="s">
        <v>657</v>
      </c>
      <c r="C470" s="889" t="s">
        <v>467</v>
      </c>
      <c r="D470" s="901"/>
      <c r="E470" s="891"/>
    </row>
    <row r="471" spans="1:5" ht="18.75" thickBot="1">
      <c r="A471" s="995" t="s">
        <v>658</v>
      </c>
      <c r="B471" s="996" t="s">
        <v>659</v>
      </c>
      <c r="C471" s="889" t="s">
        <v>467</v>
      </c>
      <c r="D471" s="901"/>
      <c r="E471" s="891"/>
    </row>
    <row r="472" spans="1:5" ht="18">
      <c r="A472" s="989" t="s">
        <v>660</v>
      </c>
      <c r="B472" s="997" t="s">
        <v>661</v>
      </c>
      <c r="C472" s="889" t="s">
        <v>467</v>
      </c>
      <c r="D472" s="901"/>
      <c r="E472" s="891"/>
    </row>
    <row r="473" spans="1:5" ht="18">
      <c r="A473" s="991" t="s">
        <v>662</v>
      </c>
      <c r="B473" s="992" t="s">
        <v>663</v>
      </c>
      <c r="C473" s="889" t="s">
        <v>467</v>
      </c>
      <c r="D473" s="901"/>
      <c r="E473" s="891"/>
    </row>
    <row r="474" spans="1:5" ht="18">
      <c r="A474" s="991" t="s">
        <v>664</v>
      </c>
      <c r="B474" s="992" t="s">
        <v>665</v>
      </c>
      <c r="C474" s="889" t="s">
        <v>467</v>
      </c>
      <c r="D474" s="901"/>
      <c r="E474" s="891"/>
    </row>
    <row r="475" spans="1:5" ht="18.75" thickBot="1">
      <c r="A475" s="995" t="s">
        <v>666</v>
      </c>
      <c r="B475" s="996" t="s">
        <v>667</v>
      </c>
      <c r="C475" s="889" t="s">
        <v>467</v>
      </c>
      <c r="D475" s="901"/>
      <c r="E475" s="891"/>
    </row>
    <row r="476" spans="1:5" ht="18">
      <c r="A476" s="989" t="s">
        <v>668</v>
      </c>
      <c r="B476" s="990" t="s">
        <v>669</v>
      </c>
      <c r="C476" s="889" t="s">
        <v>467</v>
      </c>
      <c r="D476" s="901"/>
      <c r="E476" s="891"/>
    </row>
    <row r="477" spans="1:5" ht="18">
      <c r="A477" s="991" t="s">
        <v>670</v>
      </c>
      <c r="B477" s="992" t="s">
        <v>671</v>
      </c>
      <c r="C477" s="889" t="s">
        <v>467</v>
      </c>
      <c r="D477" s="901"/>
      <c r="E477" s="891"/>
    </row>
    <row r="478" spans="1:5" ht="18">
      <c r="A478" s="991" t="s">
        <v>672</v>
      </c>
      <c r="B478" s="993" t="s">
        <v>673</v>
      </c>
      <c r="C478" s="889" t="s">
        <v>467</v>
      </c>
      <c r="D478" s="901"/>
      <c r="E478" s="891"/>
    </row>
    <row r="479" spans="1:5" ht="18">
      <c r="A479" s="991" t="s">
        <v>674</v>
      </c>
      <c r="B479" s="992" t="s">
        <v>675</v>
      </c>
      <c r="C479" s="889" t="s">
        <v>467</v>
      </c>
      <c r="D479" s="901"/>
      <c r="E479" s="891"/>
    </row>
    <row r="480" spans="1:5" ht="18">
      <c r="A480" s="991" t="s">
        <v>676</v>
      </c>
      <c r="B480" s="992" t="s">
        <v>677</v>
      </c>
      <c r="C480" s="889" t="s">
        <v>467</v>
      </c>
      <c r="D480" s="901"/>
      <c r="E480" s="891"/>
    </row>
    <row r="481" spans="1:5" ht="18">
      <c r="A481" s="991" t="s">
        <v>678</v>
      </c>
      <c r="B481" s="992" t="s">
        <v>679</v>
      </c>
      <c r="C481" s="889" t="s">
        <v>467</v>
      </c>
      <c r="D481" s="901"/>
      <c r="E481" s="891"/>
    </row>
    <row r="482" spans="1:5" ht="18">
      <c r="A482" s="991" t="s">
        <v>680</v>
      </c>
      <c r="B482" s="992" t="s">
        <v>681</v>
      </c>
      <c r="C482" s="889" t="s">
        <v>467</v>
      </c>
      <c r="D482" s="901"/>
      <c r="E482" s="891"/>
    </row>
    <row r="483" spans="1:5" ht="18.75" thickBot="1">
      <c r="A483" s="995" t="s">
        <v>682</v>
      </c>
      <c r="B483" s="996" t="s">
        <v>683</v>
      </c>
      <c r="C483" s="889" t="s">
        <v>467</v>
      </c>
      <c r="D483" s="901"/>
      <c r="E483" s="891"/>
    </row>
    <row r="484" spans="1:5" ht="18">
      <c r="A484" s="989" t="s">
        <v>684</v>
      </c>
      <c r="B484" s="990" t="s">
        <v>685</v>
      </c>
      <c r="C484" s="889" t="s">
        <v>467</v>
      </c>
      <c r="D484" s="901"/>
      <c r="E484" s="891"/>
    </row>
    <row r="485" spans="1:5" ht="18">
      <c r="A485" s="991" t="s">
        <v>686</v>
      </c>
      <c r="B485" s="992" t="s">
        <v>687</v>
      </c>
      <c r="C485" s="889" t="s">
        <v>467</v>
      </c>
      <c r="D485" s="901"/>
      <c r="E485" s="891"/>
    </row>
    <row r="486" spans="1:5" ht="18">
      <c r="A486" s="991" t="s">
        <v>688</v>
      </c>
      <c r="B486" s="992" t="s">
        <v>689</v>
      </c>
      <c r="C486" s="889" t="s">
        <v>467</v>
      </c>
      <c r="D486" s="901"/>
      <c r="E486" s="891"/>
    </row>
    <row r="487" spans="1:5" ht="18">
      <c r="A487" s="991" t="s">
        <v>690</v>
      </c>
      <c r="B487" s="992" t="s">
        <v>691</v>
      </c>
      <c r="C487" s="889" t="s">
        <v>467</v>
      </c>
      <c r="D487" s="901"/>
      <c r="E487" s="891"/>
    </row>
    <row r="488" spans="1:5" ht="18">
      <c r="A488" s="991" t="s">
        <v>692</v>
      </c>
      <c r="B488" s="993" t="s">
        <v>693</v>
      </c>
      <c r="C488" s="889" t="s">
        <v>467</v>
      </c>
      <c r="D488" s="901"/>
      <c r="E488" s="891"/>
    </row>
    <row r="489" spans="1:5" ht="18">
      <c r="A489" s="991" t="s">
        <v>694</v>
      </c>
      <c r="B489" s="992" t="s">
        <v>695</v>
      </c>
      <c r="C489" s="889" t="s">
        <v>467</v>
      </c>
      <c r="D489" s="901"/>
      <c r="E489" s="891"/>
    </row>
    <row r="490" spans="1:5" ht="18.75" thickBot="1">
      <c r="A490" s="995" t="s">
        <v>1583</v>
      </c>
      <c r="B490" s="996" t="s">
        <v>1584</v>
      </c>
      <c r="C490" s="889" t="s">
        <v>467</v>
      </c>
      <c r="D490" s="901"/>
      <c r="E490" s="891"/>
    </row>
    <row r="491" spans="1:5" ht="18">
      <c r="A491" s="989" t="s">
        <v>1585</v>
      </c>
      <c r="B491" s="990" t="s">
        <v>1586</v>
      </c>
      <c r="C491" s="889" t="s">
        <v>467</v>
      </c>
      <c r="D491" s="901"/>
      <c r="E491" s="891"/>
    </row>
    <row r="492" spans="1:5" ht="18">
      <c r="A492" s="991" t="s">
        <v>1587</v>
      </c>
      <c r="B492" s="992" t="s">
        <v>1588</v>
      </c>
      <c r="C492" s="889" t="s">
        <v>467</v>
      </c>
      <c r="D492" s="901"/>
      <c r="E492" s="891"/>
    </row>
    <row r="493" spans="1:5" ht="18">
      <c r="A493" s="991" t="s">
        <v>1589</v>
      </c>
      <c r="B493" s="992" t="s">
        <v>1590</v>
      </c>
      <c r="C493" s="889" t="s">
        <v>467</v>
      </c>
      <c r="D493" s="901"/>
      <c r="E493" s="891"/>
    </row>
    <row r="494" spans="1:5" ht="18">
      <c r="A494" s="991" t="s">
        <v>1591</v>
      </c>
      <c r="B494" s="992" t="s">
        <v>1592</v>
      </c>
      <c r="C494" s="889" t="s">
        <v>467</v>
      </c>
      <c r="D494" s="901"/>
      <c r="E494" s="891"/>
    </row>
    <row r="495" spans="1:5" ht="18">
      <c r="A495" s="991" t="s">
        <v>1593</v>
      </c>
      <c r="B495" s="993" t="s">
        <v>1594</v>
      </c>
      <c r="C495" s="889" t="s">
        <v>467</v>
      </c>
      <c r="D495" s="901"/>
      <c r="E495" s="891"/>
    </row>
    <row r="496" spans="1:5" ht="18">
      <c r="A496" s="991" t="s">
        <v>1595</v>
      </c>
      <c r="B496" s="992" t="s">
        <v>1596</v>
      </c>
      <c r="C496" s="889" t="s">
        <v>467</v>
      </c>
      <c r="D496" s="901"/>
      <c r="E496" s="891"/>
    </row>
    <row r="497" spans="1:5" ht="18">
      <c r="A497" s="991" t="s">
        <v>1597</v>
      </c>
      <c r="B497" s="992" t="s">
        <v>1598</v>
      </c>
      <c r="C497" s="889" t="s">
        <v>467</v>
      </c>
      <c r="D497" s="901"/>
      <c r="E497" s="891"/>
    </row>
    <row r="498" spans="1:5" ht="18">
      <c r="A498" s="991" t="s">
        <v>1599</v>
      </c>
      <c r="B498" s="992" t="s">
        <v>1600</v>
      </c>
      <c r="C498" s="889" t="s">
        <v>467</v>
      </c>
      <c r="D498" s="901"/>
      <c r="E498" s="891"/>
    </row>
    <row r="499" spans="1:5" ht="18.75" thickBot="1">
      <c r="A499" s="995" t="s">
        <v>1601</v>
      </c>
      <c r="B499" s="996" t="s">
        <v>1602</v>
      </c>
      <c r="C499" s="889" t="s">
        <v>467</v>
      </c>
      <c r="D499" s="901"/>
      <c r="E499" s="891"/>
    </row>
    <row r="500" spans="1:5" ht="18">
      <c r="A500" s="989" t="s">
        <v>1603</v>
      </c>
      <c r="B500" s="990" t="s">
        <v>1604</v>
      </c>
      <c r="C500" s="889" t="s">
        <v>467</v>
      </c>
      <c r="D500" s="901"/>
      <c r="E500" s="891"/>
    </row>
    <row r="501" spans="1:5" ht="18">
      <c r="A501" s="991" t="s">
        <v>1605</v>
      </c>
      <c r="B501" s="992" t="s">
        <v>1606</v>
      </c>
      <c r="C501" s="889" t="s">
        <v>467</v>
      </c>
      <c r="D501" s="901"/>
      <c r="E501" s="891"/>
    </row>
    <row r="502" spans="1:5" ht="18">
      <c r="A502" s="991" t="s">
        <v>1607</v>
      </c>
      <c r="B502" s="993" t="s">
        <v>1608</v>
      </c>
      <c r="C502" s="889" t="s">
        <v>467</v>
      </c>
      <c r="D502" s="901"/>
      <c r="E502" s="891"/>
    </row>
    <row r="503" spans="1:5" ht="18">
      <c r="A503" s="991" t="s">
        <v>1609</v>
      </c>
      <c r="B503" s="992" t="s">
        <v>1610</v>
      </c>
      <c r="C503" s="889" t="s">
        <v>467</v>
      </c>
      <c r="D503" s="901"/>
      <c r="E503" s="891"/>
    </row>
    <row r="504" spans="1:5" ht="18">
      <c r="A504" s="991" t="s">
        <v>1611</v>
      </c>
      <c r="B504" s="992" t="s">
        <v>1612</v>
      </c>
      <c r="C504" s="889" t="s">
        <v>467</v>
      </c>
      <c r="D504" s="901"/>
      <c r="E504" s="891"/>
    </row>
    <row r="505" spans="1:5" ht="18">
      <c r="A505" s="991" t="s">
        <v>1613</v>
      </c>
      <c r="B505" s="992" t="s">
        <v>1614</v>
      </c>
      <c r="C505" s="889" t="s">
        <v>467</v>
      </c>
      <c r="D505" s="901"/>
      <c r="E505" s="891"/>
    </row>
    <row r="506" spans="1:5" ht="18">
      <c r="A506" s="991" t="s">
        <v>1615</v>
      </c>
      <c r="B506" s="992" t="s">
        <v>1616</v>
      </c>
      <c r="C506" s="889" t="s">
        <v>467</v>
      </c>
      <c r="D506" s="901"/>
      <c r="E506" s="891"/>
    </row>
    <row r="507" spans="1:5" ht="18.75" thickBot="1">
      <c r="A507" s="995" t="s">
        <v>1617</v>
      </c>
      <c r="B507" s="996" t="s">
        <v>1618</v>
      </c>
      <c r="C507" s="889" t="s">
        <v>467</v>
      </c>
      <c r="D507" s="901"/>
      <c r="E507" s="891"/>
    </row>
    <row r="508" spans="1:5" ht="18">
      <c r="A508" s="989" t="s">
        <v>1619</v>
      </c>
      <c r="B508" s="990" t="s">
        <v>1620</v>
      </c>
      <c r="C508" s="889" t="s">
        <v>467</v>
      </c>
      <c r="D508" s="901"/>
      <c r="E508" s="891"/>
    </row>
    <row r="509" spans="1:5" ht="18">
      <c r="A509" s="991" t="s">
        <v>1621</v>
      </c>
      <c r="B509" s="992" t="s">
        <v>1622</v>
      </c>
      <c r="C509" s="889" t="s">
        <v>467</v>
      </c>
      <c r="D509" s="901"/>
      <c r="E509" s="891"/>
    </row>
    <row r="510" spans="1:5" ht="18">
      <c r="A510" s="991" t="s">
        <v>1623</v>
      </c>
      <c r="B510" s="992" t="s">
        <v>1624</v>
      </c>
      <c r="C510" s="889" t="s">
        <v>467</v>
      </c>
      <c r="D510" s="901"/>
      <c r="E510" s="891"/>
    </row>
    <row r="511" spans="1:5" ht="18">
      <c r="A511" s="991" t="s">
        <v>1625</v>
      </c>
      <c r="B511" s="992" t="s">
        <v>1626</v>
      </c>
      <c r="C511" s="889" t="s">
        <v>467</v>
      </c>
      <c r="D511" s="901"/>
      <c r="E511" s="891"/>
    </row>
    <row r="512" spans="1:5" ht="18">
      <c r="A512" s="991" t="s">
        <v>1627</v>
      </c>
      <c r="B512" s="992" t="s">
        <v>1628</v>
      </c>
      <c r="C512" s="889" t="s">
        <v>467</v>
      </c>
      <c r="D512" s="901"/>
      <c r="E512" s="891"/>
    </row>
    <row r="513" spans="1:5" ht="18">
      <c r="A513" s="991" t="s">
        <v>1629</v>
      </c>
      <c r="B513" s="992" t="s">
        <v>1630</v>
      </c>
      <c r="C513" s="889" t="s">
        <v>467</v>
      </c>
      <c r="D513" s="901"/>
      <c r="E513" s="891"/>
    </row>
    <row r="514" spans="1:5" ht="18">
      <c r="A514" s="991" t="s">
        <v>1631</v>
      </c>
      <c r="B514" s="992" t="s">
        <v>1632</v>
      </c>
      <c r="C514" s="889" t="s">
        <v>467</v>
      </c>
      <c r="D514" s="901"/>
      <c r="E514" s="891"/>
    </row>
    <row r="515" spans="1:5" ht="18">
      <c r="A515" s="991" t="s">
        <v>1633</v>
      </c>
      <c r="B515" s="992" t="s">
        <v>1634</v>
      </c>
      <c r="C515" s="889" t="s">
        <v>467</v>
      </c>
      <c r="D515" s="901"/>
      <c r="E515" s="891"/>
    </row>
    <row r="516" spans="1:5" ht="18">
      <c r="A516" s="991" t="s">
        <v>1635</v>
      </c>
      <c r="B516" s="993" t="s">
        <v>1636</v>
      </c>
      <c r="C516" s="889" t="s">
        <v>467</v>
      </c>
      <c r="D516" s="901"/>
      <c r="E516" s="891"/>
    </row>
    <row r="517" spans="1:5" ht="18">
      <c r="A517" s="991" t="s">
        <v>1637</v>
      </c>
      <c r="B517" s="992" t="s">
        <v>1638</v>
      </c>
      <c r="C517" s="889" t="s">
        <v>467</v>
      </c>
      <c r="D517" s="901"/>
      <c r="E517" s="891"/>
    </row>
    <row r="518" spans="1:5" ht="18.75" thickBot="1">
      <c r="A518" s="995" t="s">
        <v>1639</v>
      </c>
      <c r="B518" s="996" t="s">
        <v>1640</v>
      </c>
      <c r="C518" s="889" t="s">
        <v>467</v>
      </c>
      <c r="D518" s="901"/>
      <c r="E518" s="891"/>
    </row>
    <row r="519" spans="1:5" ht="18">
      <c r="A519" s="989" t="s">
        <v>1641</v>
      </c>
      <c r="B519" s="990" t="s">
        <v>1642</v>
      </c>
      <c r="C519" s="889" t="s">
        <v>467</v>
      </c>
      <c r="D519" s="901"/>
      <c r="E519" s="891"/>
    </row>
    <row r="520" spans="1:5" ht="18">
      <c r="A520" s="991" t="s">
        <v>1643</v>
      </c>
      <c r="B520" s="992" t="s">
        <v>1644</v>
      </c>
      <c r="C520" s="889" t="s">
        <v>467</v>
      </c>
      <c r="D520" s="901"/>
      <c r="E520" s="891"/>
    </row>
    <row r="521" spans="1:5" ht="18">
      <c r="A521" s="991" t="s">
        <v>1645</v>
      </c>
      <c r="B521" s="992" t="s">
        <v>1646</v>
      </c>
      <c r="C521" s="889" t="s">
        <v>467</v>
      </c>
      <c r="D521" s="901"/>
      <c r="E521" s="891"/>
    </row>
    <row r="522" spans="1:5" ht="18">
      <c r="A522" s="991" t="s">
        <v>1647</v>
      </c>
      <c r="B522" s="992" t="s">
        <v>1648</v>
      </c>
      <c r="C522" s="889" t="s">
        <v>467</v>
      </c>
      <c r="D522" s="901"/>
      <c r="E522" s="891"/>
    </row>
    <row r="523" spans="1:5" ht="18">
      <c r="A523" s="991" t="s">
        <v>1649</v>
      </c>
      <c r="B523" s="992" t="s">
        <v>1650</v>
      </c>
      <c r="C523" s="889" t="s">
        <v>467</v>
      </c>
      <c r="D523" s="901"/>
      <c r="E523" s="891"/>
    </row>
    <row r="524" spans="1:5" ht="18">
      <c r="A524" s="991" t="s">
        <v>1651</v>
      </c>
      <c r="B524" s="993" t="s">
        <v>1652</v>
      </c>
      <c r="C524" s="889" t="s">
        <v>467</v>
      </c>
      <c r="D524" s="901"/>
      <c r="E524" s="891"/>
    </row>
    <row r="525" spans="1:5" ht="18">
      <c r="A525" s="991" t="s">
        <v>1653</v>
      </c>
      <c r="B525" s="992" t="s">
        <v>1654</v>
      </c>
      <c r="C525" s="889" t="s">
        <v>467</v>
      </c>
      <c r="D525" s="901"/>
      <c r="E525" s="891"/>
    </row>
    <row r="526" spans="1:5" ht="18">
      <c r="A526" s="991" t="s">
        <v>1655</v>
      </c>
      <c r="B526" s="992" t="s">
        <v>1656</v>
      </c>
      <c r="C526" s="889" t="s">
        <v>467</v>
      </c>
      <c r="D526" s="901"/>
      <c r="E526" s="891"/>
    </row>
    <row r="527" spans="1:5" ht="18">
      <c r="A527" s="991" t="s">
        <v>1657</v>
      </c>
      <c r="B527" s="992" t="s">
        <v>1658</v>
      </c>
      <c r="C527" s="889" t="s">
        <v>467</v>
      </c>
      <c r="D527" s="901"/>
      <c r="E527" s="891"/>
    </row>
    <row r="528" spans="1:5" ht="18">
      <c r="A528" s="991" t="s">
        <v>1659</v>
      </c>
      <c r="B528" s="992" t="s">
        <v>1660</v>
      </c>
      <c r="C528" s="889" t="s">
        <v>467</v>
      </c>
      <c r="D528" s="901"/>
      <c r="E528" s="891"/>
    </row>
    <row r="529" spans="1:5" ht="18.75" thickBot="1">
      <c r="A529" s="995" t="s">
        <v>1661</v>
      </c>
      <c r="B529" s="996" t="s">
        <v>1662</v>
      </c>
      <c r="C529" s="889" t="s">
        <v>467</v>
      </c>
      <c r="D529" s="901"/>
      <c r="E529" s="891"/>
    </row>
    <row r="530" spans="1:5" ht="18">
      <c r="A530" s="989" t="s">
        <v>1663</v>
      </c>
      <c r="B530" s="990" t="s">
        <v>1664</v>
      </c>
      <c r="C530" s="889" t="s">
        <v>467</v>
      </c>
      <c r="D530" s="901"/>
      <c r="E530" s="891"/>
    </row>
    <row r="531" spans="1:5" ht="18">
      <c r="A531" s="991" t="s">
        <v>1665</v>
      </c>
      <c r="B531" s="992" t="s">
        <v>1666</v>
      </c>
      <c r="C531" s="889" t="s">
        <v>467</v>
      </c>
      <c r="D531" s="901"/>
      <c r="E531" s="891"/>
    </row>
    <row r="532" spans="1:5" ht="18">
      <c r="A532" s="991" t="s">
        <v>1667</v>
      </c>
      <c r="B532" s="992" t="s">
        <v>1668</v>
      </c>
      <c r="C532" s="889" t="s">
        <v>467</v>
      </c>
      <c r="D532" s="901"/>
      <c r="E532" s="891"/>
    </row>
    <row r="533" spans="1:5" ht="18">
      <c r="A533" s="991" t="s">
        <v>1669</v>
      </c>
      <c r="B533" s="993" t="s">
        <v>1670</v>
      </c>
      <c r="C533" s="889" t="s">
        <v>467</v>
      </c>
      <c r="D533" s="901"/>
      <c r="E533" s="891"/>
    </row>
    <row r="534" spans="1:5" ht="18">
      <c r="A534" s="991" t="s">
        <v>1671</v>
      </c>
      <c r="B534" s="992" t="s">
        <v>1672</v>
      </c>
      <c r="C534" s="889" t="s">
        <v>467</v>
      </c>
      <c r="D534" s="901"/>
      <c r="E534" s="891"/>
    </row>
    <row r="535" spans="1:5" ht="18.75" thickBot="1">
      <c r="A535" s="995" t="s">
        <v>1673</v>
      </c>
      <c r="B535" s="996" t="s">
        <v>1674</v>
      </c>
      <c r="C535" s="889" t="s">
        <v>467</v>
      </c>
      <c r="D535" s="901"/>
      <c r="E535" s="891"/>
    </row>
    <row r="536" spans="1:5" ht="18">
      <c r="A536" s="998" t="s">
        <v>1675</v>
      </c>
      <c r="B536" s="999" t="s">
        <v>1676</v>
      </c>
      <c r="C536" s="889" t="s">
        <v>467</v>
      </c>
      <c r="D536" s="901"/>
      <c r="E536" s="891"/>
    </row>
    <row r="537" spans="1:5" ht="18">
      <c r="A537" s="991" t="s">
        <v>1677</v>
      </c>
      <c r="B537" s="992" t="s">
        <v>1678</v>
      </c>
      <c r="C537" s="889" t="s">
        <v>467</v>
      </c>
      <c r="D537" s="901"/>
      <c r="E537" s="891"/>
    </row>
    <row r="538" spans="1:5" ht="18">
      <c r="A538" s="991" t="s">
        <v>1679</v>
      </c>
      <c r="B538" s="992" t="s">
        <v>1680</v>
      </c>
      <c r="C538" s="889" t="s">
        <v>467</v>
      </c>
      <c r="D538" s="901"/>
      <c r="E538" s="891"/>
    </row>
    <row r="539" spans="1:5" ht="18">
      <c r="A539" s="991" t="s">
        <v>1681</v>
      </c>
      <c r="B539" s="992" t="s">
        <v>1682</v>
      </c>
      <c r="C539" s="889" t="s">
        <v>467</v>
      </c>
      <c r="D539" s="901"/>
      <c r="E539" s="891"/>
    </row>
    <row r="540" spans="1:5" ht="18">
      <c r="A540" s="991" t="s">
        <v>1683</v>
      </c>
      <c r="B540" s="992" t="s">
        <v>1684</v>
      </c>
      <c r="C540" s="889" t="s">
        <v>467</v>
      </c>
      <c r="D540" s="901"/>
      <c r="E540" s="891"/>
    </row>
    <row r="541" spans="1:5" ht="18">
      <c r="A541" s="991" t="s">
        <v>1685</v>
      </c>
      <c r="B541" s="992" t="s">
        <v>1686</v>
      </c>
      <c r="C541" s="889" t="s">
        <v>467</v>
      </c>
      <c r="D541" s="901"/>
      <c r="E541" s="891"/>
    </row>
    <row r="542" spans="1:5" ht="18">
      <c r="A542" s="991" t="s">
        <v>1687</v>
      </c>
      <c r="B542" s="992" t="s">
        <v>1688</v>
      </c>
      <c r="C542" s="889" t="s">
        <v>467</v>
      </c>
      <c r="D542" s="901"/>
      <c r="E542" s="891"/>
    </row>
    <row r="543" spans="1:5" ht="18">
      <c r="A543" s="991" t="s">
        <v>1689</v>
      </c>
      <c r="B543" s="993" t="s">
        <v>1690</v>
      </c>
      <c r="C543" s="889" t="s">
        <v>467</v>
      </c>
      <c r="D543" s="901"/>
      <c r="E543" s="891"/>
    </row>
    <row r="544" spans="1:5" ht="18">
      <c r="A544" s="991" t="s">
        <v>1691</v>
      </c>
      <c r="B544" s="992" t="s">
        <v>1692</v>
      </c>
      <c r="C544" s="889" t="s">
        <v>467</v>
      </c>
      <c r="D544" s="901"/>
      <c r="E544" s="891"/>
    </row>
    <row r="545" spans="1:5" ht="18">
      <c r="A545" s="991" t="s">
        <v>1693</v>
      </c>
      <c r="B545" s="992" t="s">
        <v>1694</v>
      </c>
      <c r="C545" s="889" t="s">
        <v>467</v>
      </c>
      <c r="D545" s="901"/>
      <c r="E545" s="891"/>
    </row>
    <row r="546" spans="1:5" ht="18.75" thickBot="1">
      <c r="A546" s="1000" t="s">
        <v>1695</v>
      </c>
      <c r="B546" s="996" t="s">
        <v>1696</v>
      </c>
      <c r="C546" s="889" t="s">
        <v>467</v>
      </c>
      <c r="D546" s="902"/>
      <c r="E546" s="891"/>
    </row>
    <row r="547" spans="1:5" ht="18">
      <c r="A547" s="998" t="s">
        <v>1697</v>
      </c>
      <c r="B547" s="999" t="s">
        <v>1698</v>
      </c>
      <c r="C547" s="889" t="s">
        <v>467</v>
      </c>
      <c r="D547" s="901"/>
      <c r="E547" s="891"/>
    </row>
    <row r="548" spans="1:5" ht="18">
      <c r="A548" s="991" t="s">
        <v>1699</v>
      </c>
      <c r="B548" s="992" t="s">
        <v>1700</v>
      </c>
      <c r="C548" s="889" t="s">
        <v>467</v>
      </c>
      <c r="D548" s="901"/>
      <c r="E548" s="891"/>
    </row>
    <row r="549" spans="1:5" ht="18">
      <c r="A549" s="991" t="s">
        <v>1701</v>
      </c>
      <c r="B549" s="992" t="s">
        <v>1702</v>
      </c>
      <c r="C549" s="889" t="s">
        <v>467</v>
      </c>
      <c r="D549" s="901"/>
      <c r="E549" s="891"/>
    </row>
    <row r="550" spans="1:5" ht="18">
      <c r="A550" s="991" t="s">
        <v>1703</v>
      </c>
      <c r="B550" s="992" t="s">
        <v>1704</v>
      </c>
      <c r="C550" s="889" t="s">
        <v>467</v>
      </c>
      <c r="D550" s="901"/>
      <c r="E550" s="891"/>
    </row>
    <row r="551" spans="1:5" ht="18">
      <c r="A551" s="991" t="s">
        <v>1705</v>
      </c>
      <c r="B551" s="992" t="s">
        <v>1706</v>
      </c>
      <c r="C551" s="889" t="s">
        <v>467</v>
      </c>
      <c r="D551" s="901"/>
      <c r="E551" s="891"/>
    </row>
    <row r="552" spans="1:5" ht="18">
      <c r="A552" s="991" t="s">
        <v>1707</v>
      </c>
      <c r="B552" s="992" t="s">
        <v>1708</v>
      </c>
      <c r="C552" s="889" t="s">
        <v>467</v>
      </c>
      <c r="D552" s="901"/>
      <c r="E552" s="891"/>
    </row>
    <row r="553" spans="1:5" ht="18">
      <c r="A553" s="991" t="s">
        <v>1709</v>
      </c>
      <c r="B553" s="992" t="s">
        <v>1710</v>
      </c>
      <c r="C553" s="889" t="s">
        <v>467</v>
      </c>
      <c r="D553" s="901"/>
      <c r="E553" s="891"/>
    </row>
    <row r="554" spans="1:5" ht="18">
      <c r="A554" s="991" t="s">
        <v>1711</v>
      </c>
      <c r="B554" s="992" t="s">
        <v>1712</v>
      </c>
      <c r="C554" s="889" t="s">
        <v>467</v>
      </c>
      <c r="D554" s="901"/>
      <c r="E554" s="891"/>
    </row>
    <row r="555" spans="1:5" ht="18">
      <c r="A555" s="991" t="s">
        <v>1713</v>
      </c>
      <c r="B555" s="993" t="s">
        <v>1714</v>
      </c>
      <c r="C555" s="889" t="s">
        <v>467</v>
      </c>
      <c r="D555" s="901"/>
      <c r="E555" s="891"/>
    </row>
    <row r="556" spans="1:5" ht="18">
      <c r="A556" s="991" t="s">
        <v>1715</v>
      </c>
      <c r="B556" s="992" t="s">
        <v>1716</v>
      </c>
      <c r="C556" s="889" t="s">
        <v>467</v>
      </c>
      <c r="D556" s="901"/>
      <c r="E556" s="891"/>
    </row>
    <row r="557" spans="1:5" ht="18">
      <c r="A557" s="991" t="s">
        <v>1717</v>
      </c>
      <c r="B557" s="992" t="s">
        <v>1718</v>
      </c>
      <c r="C557" s="889" t="s">
        <v>467</v>
      </c>
      <c r="D557" s="901"/>
      <c r="E557" s="891"/>
    </row>
    <row r="558" spans="1:5" ht="18">
      <c r="A558" s="991" t="s">
        <v>1719</v>
      </c>
      <c r="B558" s="992" t="s">
        <v>1720</v>
      </c>
      <c r="C558" s="889" t="s">
        <v>467</v>
      </c>
      <c r="D558" s="901"/>
      <c r="E558" s="891"/>
    </row>
    <row r="559" spans="1:5" ht="18">
      <c r="A559" s="991" t="s">
        <v>1721</v>
      </c>
      <c r="B559" s="992" t="s">
        <v>1722</v>
      </c>
      <c r="C559" s="889" t="s">
        <v>467</v>
      </c>
      <c r="D559" s="901"/>
      <c r="E559" s="891"/>
    </row>
    <row r="560" spans="1:5" ht="18">
      <c r="A560" s="991" t="s">
        <v>1723</v>
      </c>
      <c r="B560" s="992" t="s">
        <v>1724</v>
      </c>
      <c r="C560" s="889" t="s">
        <v>467</v>
      </c>
      <c r="D560" s="901"/>
      <c r="E560" s="891"/>
    </row>
    <row r="561" spans="1:5" ht="18">
      <c r="A561" s="991" t="s">
        <v>1725</v>
      </c>
      <c r="B561" s="992" t="s">
        <v>1726</v>
      </c>
      <c r="C561" s="889" t="s">
        <v>467</v>
      </c>
      <c r="D561" s="901"/>
      <c r="E561" s="891"/>
    </row>
    <row r="562" spans="1:5" ht="18">
      <c r="A562" s="991" t="s">
        <v>1727</v>
      </c>
      <c r="B562" s="992" t="s">
        <v>1728</v>
      </c>
      <c r="C562" s="889" t="s">
        <v>467</v>
      </c>
      <c r="D562" s="901"/>
      <c r="E562" s="891"/>
    </row>
    <row r="563" spans="1:5" ht="18.75">
      <c r="A563" s="991" t="s">
        <v>1729</v>
      </c>
      <c r="B563" s="992" t="s">
        <v>1730</v>
      </c>
      <c r="C563" s="889" t="s">
        <v>467</v>
      </c>
      <c r="D563" s="901"/>
      <c r="E563" s="891"/>
    </row>
    <row r="564" spans="1:5" ht="19.5" thickBot="1">
      <c r="A564" s="995" t="s">
        <v>1731</v>
      </c>
      <c r="B564" s="1001" t="s">
        <v>1732</v>
      </c>
      <c r="C564" s="889" t="s">
        <v>467</v>
      </c>
      <c r="D564" s="903"/>
      <c r="E564" s="891"/>
    </row>
    <row r="565" spans="1:5" ht="18.75">
      <c r="A565" s="989" t="s">
        <v>1733</v>
      </c>
      <c r="B565" s="990" t="s">
        <v>1734</v>
      </c>
      <c r="C565" s="889" t="s">
        <v>467</v>
      </c>
      <c r="D565" s="901"/>
      <c r="E565" s="891"/>
    </row>
    <row r="566" spans="1:5" ht="18.75">
      <c r="A566" s="991" t="s">
        <v>1735</v>
      </c>
      <c r="B566" s="992" t="s">
        <v>1736</v>
      </c>
      <c r="C566" s="889" t="s">
        <v>467</v>
      </c>
      <c r="D566" s="901"/>
      <c r="E566" s="891"/>
    </row>
    <row r="567" spans="1:5" ht="18.75">
      <c r="A567" s="991" t="s">
        <v>1737</v>
      </c>
      <c r="B567" s="992" t="s">
        <v>1738</v>
      </c>
      <c r="C567" s="889" t="s">
        <v>467</v>
      </c>
      <c r="D567" s="901"/>
      <c r="E567" s="891"/>
    </row>
    <row r="568" spans="1:5" ht="18.75">
      <c r="A568" s="991" t="s">
        <v>1739</v>
      </c>
      <c r="B568" s="992" t="s">
        <v>1740</v>
      </c>
      <c r="C568" s="889" t="s">
        <v>467</v>
      </c>
      <c r="D568" s="901"/>
      <c r="E568" s="891"/>
    </row>
    <row r="569" spans="1:5" ht="19.5">
      <c r="A569" s="991" t="s">
        <v>1741</v>
      </c>
      <c r="B569" s="993" t="s">
        <v>1742</v>
      </c>
      <c r="C569" s="889" t="s">
        <v>467</v>
      </c>
      <c r="D569" s="901"/>
      <c r="E569" s="891"/>
    </row>
    <row r="570" spans="1:5" ht="18.75">
      <c r="A570" s="991" t="s">
        <v>1743</v>
      </c>
      <c r="B570" s="992" t="s">
        <v>1744</v>
      </c>
      <c r="C570" s="889" t="s">
        <v>467</v>
      </c>
      <c r="D570" s="901"/>
      <c r="E570" s="891"/>
    </row>
    <row r="571" spans="1:5" ht="19.5" thickBot="1">
      <c r="A571" s="995" t="s">
        <v>1745</v>
      </c>
      <c r="B571" s="996" t="s">
        <v>1746</v>
      </c>
      <c r="C571" s="889" t="s">
        <v>467</v>
      </c>
      <c r="D571" s="901"/>
      <c r="E571" s="891"/>
    </row>
    <row r="572" spans="1:5" ht="18.75">
      <c r="A572" s="989" t="s">
        <v>1747</v>
      </c>
      <c r="B572" s="990" t="s">
        <v>1748</v>
      </c>
      <c r="C572" s="889" t="s">
        <v>467</v>
      </c>
      <c r="D572" s="901"/>
      <c r="E572" s="891"/>
    </row>
    <row r="573" spans="1:5" ht="18.75">
      <c r="A573" s="991" t="s">
        <v>1749</v>
      </c>
      <c r="B573" s="992" t="s">
        <v>581</v>
      </c>
      <c r="C573" s="889" t="s">
        <v>467</v>
      </c>
      <c r="D573" s="901"/>
      <c r="E573" s="891"/>
    </row>
    <row r="574" spans="1:5" ht="18.75">
      <c r="A574" s="991" t="s">
        <v>1750</v>
      </c>
      <c r="B574" s="992" t="s">
        <v>1751</v>
      </c>
      <c r="C574" s="889" t="s">
        <v>467</v>
      </c>
      <c r="D574" s="901"/>
      <c r="E574" s="891"/>
    </row>
    <row r="575" spans="1:5" ht="18.75">
      <c r="A575" s="991" t="s">
        <v>1752</v>
      </c>
      <c r="B575" s="992" t="s">
        <v>1753</v>
      </c>
      <c r="C575" s="889" t="s">
        <v>467</v>
      </c>
      <c r="D575" s="901"/>
      <c r="E575" s="891"/>
    </row>
    <row r="576" spans="1:5" ht="18.75">
      <c r="A576" s="991" t="s">
        <v>1754</v>
      </c>
      <c r="B576" s="992" t="s">
        <v>1755</v>
      </c>
      <c r="C576" s="889" t="s">
        <v>467</v>
      </c>
      <c r="D576" s="901"/>
      <c r="E576" s="891"/>
    </row>
    <row r="577" spans="1:5" ht="19.5">
      <c r="A577" s="991" t="s">
        <v>1756</v>
      </c>
      <c r="B577" s="993" t="s">
        <v>1757</v>
      </c>
      <c r="C577" s="889" t="s">
        <v>467</v>
      </c>
      <c r="D577" s="901"/>
      <c r="E577" s="891"/>
    </row>
    <row r="578" spans="1:5" ht="18.75">
      <c r="A578" s="991" t="s">
        <v>1758</v>
      </c>
      <c r="B578" s="992" t="s">
        <v>1759</v>
      </c>
      <c r="C578" s="889" t="s">
        <v>467</v>
      </c>
      <c r="D578" s="901"/>
      <c r="E578" s="891"/>
    </row>
    <row r="579" spans="1:5" ht="19.5" thickBot="1">
      <c r="A579" s="995" t="s">
        <v>1760</v>
      </c>
      <c r="B579" s="996" t="s">
        <v>1761</v>
      </c>
      <c r="C579" s="889" t="s">
        <v>467</v>
      </c>
      <c r="D579" s="901"/>
      <c r="E579" s="891"/>
    </row>
    <row r="580" spans="1:5" ht="18.75">
      <c r="A580" s="989" t="s">
        <v>1762</v>
      </c>
      <c r="B580" s="990" t="s">
        <v>1763</v>
      </c>
      <c r="C580" s="889" t="s">
        <v>467</v>
      </c>
      <c r="D580" s="901"/>
      <c r="E580" s="891"/>
    </row>
    <row r="581" spans="1:5" ht="18.75">
      <c r="A581" s="991" t="s">
        <v>1764</v>
      </c>
      <c r="B581" s="992" t="s">
        <v>1765</v>
      </c>
      <c r="C581" s="889" t="s">
        <v>467</v>
      </c>
      <c r="D581" s="901"/>
      <c r="E581" s="891"/>
    </row>
    <row r="582" spans="1:5" ht="18.75">
      <c r="A582" s="991" t="s">
        <v>1766</v>
      </c>
      <c r="B582" s="992" t="s">
        <v>1767</v>
      </c>
      <c r="C582" s="889" t="s">
        <v>467</v>
      </c>
      <c r="D582" s="901"/>
      <c r="E582" s="891"/>
    </row>
    <row r="583" spans="1:5" ht="18.75">
      <c r="A583" s="991" t="s">
        <v>1768</v>
      </c>
      <c r="B583" s="992" t="s">
        <v>1769</v>
      </c>
      <c r="C583" s="889" t="s">
        <v>467</v>
      </c>
      <c r="D583" s="901"/>
      <c r="E583" s="891"/>
    </row>
    <row r="584" spans="1:5" ht="19.5">
      <c r="A584" s="991" t="s">
        <v>1770</v>
      </c>
      <c r="B584" s="993" t="s">
        <v>1771</v>
      </c>
      <c r="C584" s="889" t="s">
        <v>467</v>
      </c>
      <c r="D584" s="901"/>
      <c r="E584" s="891"/>
    </row>
    <row r="585" spans="1:5" ht="18.75">
      <c r="A585" s="991" t="s">
        <v>1772</v>
      </c>
      <c r="B585" s="992" t="s">
        <v>1773</v>
      </c>
      <c r="C585" s="889" t="s">
        <v>467</v>
      </c>
      <c r="D585" s="901"/>
      <c r="E585" s="891"/>
    </row>
    <row r="586" spans="1:5" ht="19.5" thickBot="1">
      <c r="A586" s="995" t="s">
        <v>1774</v>
      </c>
      <c r="B586" s="996" t="s">
        <v>1775</v>
      </c>
      <c r="C586" s="889" t="s">
        <v>467</v>
      </c>
      <c r="D586" s="901"/>
      <c r="E586" s="891"/>
    </row>
    <row r="587" spans="1:5" ht="18.75">
      <c r="A587" s="989" t="s">
        <v>1776</v>
      </c>
      <c r="B587" s="990" t="s">
        <v>1777</v>
      </c>
      <c r="C587" s="889" t="s">
        <v>467</v>
      </c>
      <c r="D587" s="901"/>
      <c r="E587" s="891"/>
    </row>
    <row r="588" spans="1:5" ht="18.75">
      <c r="A588" s="991" t="s">
        <v>1778</v>
      </c>
      <c r="B588" s="992" t="s">
        <v>1779</v>
      </c>
      <c r="C588" s="889" t="s">
        <v>467</v>
      </c>
      <c r="D588" s="901"/>
      <c r="E588" s="891"/>
    </row>
    <row r="589" spans="1:5" ht="19.5">
      <c r="A589" s="991" t="s">
        <v>1780</v>
      </c>
      <c r="B589" s="993" t="s">
        <v>1781</v>
      </c>
      <c r="C589" s="889" t="s">
        <v>467</v>
      </c>
      <c r="D589" s="901"/>
      <c r="E589" s="891"/>
    </row>
    <row r="590" spans="1:5" ht="19.5" thickBot="1">
      <c r="A590" s="995" t="s">
        <v>1782</v>
      </c>
      <c r="B590" s="996" t="s">
        <v>1783</v>
      </c>
      <c r="C590" s="889" t="s">
        <v>467</v>
      </c>
      <c r="D590" s="901"/>
      <c r="E590" s="891"/>
    </row>
    <row r="591" spans="1:5" ht="18.75">
      <c r="A591" s="989" t="s">
        <v>1784</v>
      </c>
      <c r="B591" s="990" t="s">
        <v>1785</v>
      </c>
      <c r="C591" s="889" t="s">
        <v>467</v>
      </c>
      <c r="D591" s="901"/>
      <c r="E591" s="891"/>
    </row>
    <row r="592" spans="1:5" ht="18.75">
      <c r="A592" s="991" t="s">
        <v>1786</v>
      </c>
      <c r="B592" s="992" t="s">
        <v>1787</v>
      </c>
      <c r="C592" s="889" t="s">
        <v>467</v>
      </c>
      <c r="D592" s="901"/>
      <c r="E592" s="891"/>
    </row>
    <row r="593" spans="1:5" ht="18.75">
      <c r="A593" s="991" t="s">
        <v>1788</v>
      </c>
      <c r="B593" s="992" t="s">
        <v>1789</v>
      </c>
      <c r="C593" s="889" t="s">
        <v>467</v>
      </c>
      <c r="D593" s="901"/>
      <c r="E593" s="891"/>
    </row>
    <row r="594" spans="1:5" ht="18.75">
      <c r="A594" s="991" t="s">
        <v>1790</v>
      </c>
      <c r="B594" s="992" t="s">
        <v>1791</v>
      </c>
      <c r="C594" s="889" t="s">
        <v>467</v>
      </c>
      <c r="D594" s="901"/>
      <c r="E594" s="891"/>
    </row>
    <row r="595" spans="1:5" ht="18.75">
      <c r="A595" s="991" t="s">
        <v>1792</v>
      </c>
      <c r="B595" s="992" t="s">
        <v>1793</v>
      </c>
      <c r="C595" s="889" t="s">
        <v>467</v>
      </c>
      <c r="D595" s="901"/>
      <c r="E595" s="891"/>
    </row>
    <row r="596" spans="1:5" ht="18.75">
      <c r="A596" s="991" t="s">
        <v>1794</v>
      </c>
      <c r="B596" s="992" t="s">
        <v>1795</v>
      </c>
      <c r="C596" s="889" t="s">
        <v>467</v>
      </c>
      <c r="D596" s="901"/>
      <c r="E596" s="891"/>
    </row>
    <row r="597" spans="1:5" ht="18.75">
      <c r="A597" s="991" t="s">
        <v>1796</v>
      </c>
      <c r="B597" s="992" t="s">
        <v>1797</v>
      </c>
      <c r="C597" s="889" t="s">
        <v>467</v>
      </c>
      <c r="D597" s="901"/>
      <c r="E597" s="891"/>
    </row>
    <row r="598" spans="1:5" ht="18.75">
      <c r="A598" s="991" t="s">
        <v>1798</v>
      </c>
      <c r="B598" s="992" t="s">
        <v>1799</v>
      </c>
      <c r="C598" s="889" t="s">
        <v>467</v>
      </c>
      <c r="D598" s="901"/>
      <c r="E598" s="891"/>
    </row>
    <row r="599" spans="1:5" ht="19.5">
      <c r="A599" s="991" t="s">
        <v>1800</v>
      </c>
      <c r="B599" s="993" t="s">
        <v>1801</v>
      </c>
      <c r="C599" s="889" t="s">
        <v>467</v>
      </c>
      <c r="D599" s="901"/>
      <c r="E599" s="891"/>
    </row>
    <row r="600" spans="1:5" ht="19.5" thickBot="1">
      <c r="A600" s="995" t="s">
        <v>1802</v>
      </c>
      <c r="B600" s="996" t="s">
        <v>1803</v>
      </c>
      <c r="C600" s="889" t="s">
        <v>467</v>
      </c>
      <c r="D600" s="901"/>
      <c r="E600" s="891"/>
    </row>
    <row r="601" spans="1:5" ht="18.75">
      <c r="A601" s="989" t="s">
        <v>1804</v>
      </c>
      <c r="B601" s="990" t="s">
        <v>1805</v>
      </c>
      <c r="C601" s="889" t="s">
        <v>467</v>
      </c>
      <c r="D601" s="901"/>
      <c r="E601" s="891"/>
    </row>
    <row r="602" spans="1:5" ht="18.75">
      <c r="A602" s="991" t="s">
        <v>1806</v>
      </c>
      <c r="B602" s="992" t="s">
        <v>1807</v>
      </c>
      <c r="C602" s="889" t="s">
        <v>467</v>
      </c>
      <c r="D602" s="901"/>
      <c r="E602" s="891"/>
    </row>
    <row r="603" spans="1:5" ht="18.75">
      <c r="A603" s="991" t="s">
        <v>1808</v>
      </c>
      <c r="B603" s="992" t="s">
        <v>1809</v>
      </c>
      <c r="C603" s="889" t="s">
        <v>467</v>
      </c>
      <c r="D603" s="901"/>
      <c r="E603" s="891"/>
    </row>
    <row r="604" spans="1:5" ht="18.75">
      <c r="A604" s="991" t="s">
        <v>1810</v>
      </c>
      <c r="B604" s="992" t="s">
        <v>1811</v>
      </c>
      <c r="C604" s="889" t="s">
        <v>467</v>
      </c>
      <c r="D604" s="901"/>
      <c r="E604" s="891"/>
    </row>
    <row r="605" spans="1:5" ht="18.75">
      <c r="A605" s="991" t="s">
        <v>1812</v>
      </c>
      <c r="B605" s="992" t="s">
        <v>1813</v>
      </c>
      <c r="C605" s="889" t="s">
        <v>467</v>
      </c>
      <c r="D605" s="901"/>
      <c r="E605" s="891"/>
    </row>
    <row r="606" spans="1:5" ht="18.75">
      <c r="A606" s="991" t="s">
        <v>1814</v>
      </c>
      <c r="B606" s="992" t="s">
        <v>1815</v>
      </c>
      <c r="C606" s="889" t="s">
        <v>467</v>
      </c>
      <c r="D606" s="901"/>
      <c r="E606" s="891"/>
    </row>
    <row r="607" spans="1:5" ht="18.75">
      <c r="A607" s="991" t="s">
        <v>1816</v>
      </c>
      <c r="B607" s="992" t="s">
        <v>1817</v>
      </c>
      <c r="C607" s="889" t="s">
        <v>467</v>
      </c>
      <c r="D607" s="901"/>
      <c r="E607" s="891"/>
    </row>
    <row r="608" spans="1:5" ht="18.75">
      <c r="A608" s="991" t="s">
        <v>1818</v>
      </c>
      <c r="B608" s="992" t="s">
        <v>1819</v>
      </c>
      <c r="C608" s="889" t="s">
        <v>467</v>
      </c>
      <c r="D608" s="901"/>
      <c r="E608" s="891"/>
    </row>
    <row r="609" spans="1:5" ht="18.75">
      <c r="A609" s="991" t="s">
        <v>1820</v>
      </c>
      <c r="B609" s="992" t="s">
        <v>1821</v>
      </c>
      <c r="C609" s="889" t="s">
        <v>467</v>
      </c>
      <c r="D609" s="901"/>
      <c r="E609" s="891"/>
    </row>
    <row r="610" spans="1:5" ht="18.75">
      <c r="A610" s="991" t="s">
        <v>1822</v>
      </c>
      <c r="B610" s="992" t="s">
        <v>1823</v>
      </c>
      <c r="C610" s="889" t="s">
        <v>467</v>
      </c>
      <c r="D610" s="901"/>
      <c r="E610" s="891"/>
    </row>
    <row r="611" spans="1:5" ht="18.75">
      <c r="A611" s="991" t="s">
        <v>1824</v>
      </c>
      <c r="B611" s="992" t="s">
        <v>1825</v>
      </c>
      <c r="C611" s="889" t="s">
        <v>467</v>
      </c>
      <c r="D611" s="901"/>
      <c r="E611" s="891"/>
    </row>
    <row r="612" spans="1:5" ht="18.75">
      <c r="A612" s="991" t="s">
        <v>1826</v>
      </c>
      <c r="B612" s="992" t="s">
        <v>1827</v>
      </c>
      <c r="C612" s="889" t="s">
        <v>467</v>
      </c>
      <c r="D612" s="901"/>
      <c r="E612" s="891"/>
    </row>
    <row r="613" spans="1:5" ht="18.75">
      <c r="A613" s="991" t="s">
        <v>1828</v>
      </c>
      <c r="B613" s="992" t="s">
        <v>1829</v>
      </c>
      <c r="C613" s="889" t="s">
        <v>467</v>
      </c>
      <c r="D613" s="901"/>
      <c r="E613" s="891"/>
    </row>
    <row r="614" spans="1:5" ht="18.75">
      <c r="A614" s="991" t="s">
        <v>1830</v>
      </c>
      <c r="B614" s="992" t="s">
        <v>1831</v>
      </c>
      <c r="C614" s="889" t="s">
        <v>467</v>
      </c>
      <c r="D614" s="901"/>
      <c r="E614" s="891"/>
    </row>
    <row r="615" spans="1:5" ht="18.75">
      <c r="A615" s="991" t="s">
        <v>1832</v>
      </c>
      <c r="B615" s="992" t="s">
        <v>1833</v>
      </c>
      <c r="C615" s="889" t="s">
        <v>467</v>
      </c>
      <c r="D615" s="901"/>
      <c r="E615" s="891"/>
    </row>
    <row r="616" spans="1:5" ht="18.75">
      <c r="A616" s="991" t="s">
        <v>1834</v>
      </c>
      <c r="B616" s="992" t="s">
        <v>1835</v>
      </c>
      <c r="C616" s="889" t="s">
        <v>467</v>
      </c>
      <c r="D616" s="901"/>
      <c r="E616" s="891"/>
    </row>
    <row r="617" spans="1:5" ht="18.75">
      <c r="A617" s="991" t="s">
        <v>1836</v>
      </c>
      <c r="B617" s="992" t="s">
        <v>1837</v>
      </c>
      <c r="C617" s="889" t="s">
        <v>467</v>
      </c>
      <c r="D617" s="901"/>
      <c r="E617" s="891"/>
    </row>
    <row r="618" spans="1:5" ht="18.75">
      <c r="A618" s="991" t="s">
        <v>1838</v>
      </c>
      <c r="B618" s="992" t="s">
        <v>1839</v>
      </c>
      <c r="C618" s="889" t="s">
        <v>467</v>
      </c>
      <c r="D618" s="901"/>
      <c r="E618" s="891"/>
    </row>
    <row r="619" spans="1:5" ht="18.75">
      <c r="A619" s="991" t="s">
        <v>1840</v>
      </c>
      <c r="B619" s="992" t="s">
        <v>1841</v>
      </c>
      <c r="C619" s="889" t="s">
        <v>467</v>
      </c>
      <c r="D619" s="901"/>
      <c r="E619" s="891"/>
    </row>
    <row r="620" spans="1:5" ht="18.75">
      <c r="A620" s="991" t="s">
        <v>1842</v>
      </c>
      <c r="B620" s="992" t="s">
        <v>1843</v>
      </c>
      <c r="C620" s="889" t="s">
        <v>467</v>
      </c>
      <c r="D620" s="901"/>
      <c r="E620" s="891"/>
    </row>
    <row r="621" spans="1:5" ht="18.75">
      <c r="A621" s="991" t="s">
        <v>1844</v>
      </c>
      <c r="B621" s="992" t="s">
        <v>1845</v>
      </c>
      <c r="C621" s="889" t="s">
        <v>467</v>
      </c>
      <c r="D621" s="901"/>
      <c r="E621" s="891"/>
    </row>
    <row r="622" spans="1:5" ht="18.75">
      <c r="A622" s="991" t="s">
        <v>1846</v>
      </c>
      <c r="B622" s="992" t="s">
        <v>1847</v>
      </c>
      <c r="C622" s="889" t="s">
        <v>467</v>
      </c>
      <c r="D622" s="901"/>
      <c r="E622" s="891"/>
    </row>
    <row r="623" spans="1:5" ht="18.75">
      <c r="A623" s="991" t="s">
        <v>1848</v>
      </c>
      <c r="B623" s="992" t="s">
        <v>1849</v>
      </c>
      <c r="C623" s="889" t="s">
        <v>467</v>
      </c>
      <c r="D623" s="901"/>
      <c r="E623" s="891"/>
    </row>
    <row r="624" spans="1:5" ht="18.75">
      <c r="A624" s="991" t="s">
        <v>1850</v>
      </c>
      <c r="B624" s="992" t="s">
        <v>1851</v>
      </c>
      <c r="C624" s="889" t="s">
        <v>467</v>
      </c>
      <c r="D624" s="901"/>
      <c r="E624" s="891"/>
    </row>
    <row r="625" spans="1:5" ht="20.25" thickBot="1">
      <c r="A625" s="995" t="s">
        <v>1852</v>
      </c>
      <c r="B625" s="1002" t="s">
        <v>1853</v>
      </c>
      <c r="C625" s="889" t="s">
        <v>467</v>
      </c>
      <c r="D625" s="901"/>
      <c r="E625" s="891"/>
    </row>
    <row r="626" spans="1:5" ht="18.75">
      <c r="A626" s="989" t="s">
        <v>1854</v>
      </c>
      <c r="B626" s="990" t="s">
        <v>1855</v>
      </c>
      <c r="C626" s="889" t="s">
        <v>467</v>
      </c>
      <c r="D626" s="901"/>
      <c r="E626" s="891"/>
    </row>
    <row r="627" spans="1:5" ht="18.75">
      <c r="A627" s="991" t="s">
        <v>1856</v>
      </c>
      <c r="B627" s="992" t="s">
        <v>1857</v>
      </c>
      <c r="C627" s="889" t="s">
        <v>467</v>
      </c>
      <c r="D627" s="901"/>
      <c r="E627" s="891"/>
    </row>
    <row r="628" spans="1:5" ht="18.75">
      <c r="A628" s="991" t="s">
        <v>1858</v>
      </c>
      <c r="B628" s="992" t="s">
        <v>1859</v>
      </c>
      <c r="C628" s="889" t="s">
        <v>467</v>
      </c>
      <c r="D628" s="901"/>
      <c r="E628" s="891"/>
    </row>
    <row r="629" spans="1:5" ht="18.75">
      <c r="A629" s="991" t="s">
        <v>719</v>
      </c>
      <c r="B629" s="992" t="s">
        <v>720</v>
      </c>
      <c r="C629" s="889" t="s">
        <v>467</v>
      </c>
      <c r="D629" s="901"/>
      <c r="E629" s="891"/>
    </row>
    <row r="630" spans="1:5" ht="18.75">
      <c r="A630" s="991" t="s">
        <v>721</v>
      </c>
      <c r="B630" s="992" t="s">
        <v>722</v>
      </c>
      <c r="C630" s="889" t="s">
        <v>467</v>
      </c>
      <c r="D630" s="901"/>
      <c r="E630" s="891"/>
    </row>
    <row r="631" spans="1:5" ht="18.75">
      <c r="A631" s="991" t="s">
        <v>723</v>
      </c>
      <c r="B631" s="992" t="s">
        <v>724</v>
      </c>
      <c r="C631" s="889" t="s">
        <v>467</v>
      </c>
      <c r="D631" s="901"/>
      <c r="E631" s="891"/>
    </row>
    <row r="632" spans="1:5" ht="18.75">
      <c r="A632" s="991" t="s">
        <v>725</v>
      </c>
      <c r="B632" s="992" t="s">
        <v>726</v>
      </c>
      <c r="C632" s="889" t="s">
        <v>467</v>
      </c>
      <c r="D632" s="901"/>
      <c r="E632" s="891"/>
    </row>
    <row r="633" spans="1:5" ht="18.75">
      <c r="A633" s="991" t="s">
        <v>727</v>
      </c>
      <c r="B633" s="992" t="s">
        <v>728</v>
      </c>
      <c r="C633" s="889" t="s">
        <v>467</v>
      </c>
      <c r="D633" s="901"/>
      <c r="E633" s="891"/>
    </row>
    <row r="634" spans="1:5" ht="18.75">
      <c r="A634" s="991" t="s">
        <v>729</v>
      </c>
      <c r="B634" s="992" t="s">
        <v>730</v>
      </c>
      <c r="C634" s="889" t="s">
        <v>467</v>
      </c>
      <c r="D634" s="901"/>
      <c r="E634" s="891"/>
    </row>
    <row r="635" spans="1:5" ht="18.75">
      <c r="A635" s="991" t="s">
        <v>731</v>
      </c>
      <c r="B635" s="992" t="s">
        <v>732</v>
      </c>
      <c r="C635" s="889" t="s">
        <v>467</v>
      </c>
      <c r="D635" s="901"/>
      <c r="E635" s="891"/>
    </row>
    <row r="636" spans="1:5" ht="18.75">
      <c r="A636" s="991" t="s">
        <v>733</v>
      </c>
      <c r="B636" s="992" t="s">
        <v>734</v>
      </c>
      <c r="C636" s="889" t="s">
        <v>467</v>
      </c>
      <c r="D636" s="901"/>
      <c r="E636" s="891"/>
    </row>
    <row r="637" spans="1:5" ht="18.75">
      <c r="A637" s="991" t="s">
        <v>735</v>
      </c>
      <c r="B637" s="992" t="s">
        <v>736</v>
      </c>
      <c r="C637" s="889" t="s">
        <v>467</v>
      </c>
      <c r="D637" s="901"/>
      <c r="E637" s="891"/>
    </row>
    <row r="638" spans="1:5" ht="18.75">
      <c r="A638" s="991" t="s">
        <v>737</v>
      </c>
      <c r="B638" s="992" t="s">
        <v>738</v>
      </c>
      <c r="C638" s="889" t="s">
        <v>467</v>
      </c>
      <c r="D638" s="901"/>
      <c r="E638" s="891"/>
    </row>
    <row r="639" spans="1:5" ht="18.75">
      <c r="A639" s="991" t="s">
        <v>739</v>
      </c>
      <c r="B639" s="992" t="s">
        <v>740</v>
      </c>
      <c r="C639" s="889" t="s">
        <v>467</v>
      </c>
      <c r="D639" s="901"/>
      <c r="E639" s="891"/>
    </row>
    <row r="640" spans="1:5" ht="18.75">
      <c r="A640" s="991" t="s">
        <v>741</v>
      </c>
      <c r="B640" s="992" t="s">
        <v>742</v>
      </c>
      <c r="C640" s="889" t="s">
        <v>467</v>
      </c>
      <c r="D640" s="901"/>
      <c r="E640" s="891"/>
    </row>
    <row r="641" spans="1:5" ht="18.75">
      <c r="A641" s="991" t="s">
        <v>743</v>
      </c>
      <c r="B641" s="992" t="s">
        <v>744</v>
      </c>
      <c r="C641" s="889" t="s">
        <v>467</v>
      </c>
      <c r="D641" s="901"/>
      <c r="E641" s="891"/>
    </row>
    <row r="642" spans="1:5" ht="18.75">
      <c r="A642" s="991" t="s">
        <v>745</v>
      </c>
      <c r="B642" s="992" t="s">
        <v>746</v>
      </c>
      <c r="C642" s="889" t="s">
        <v>467</v>
      </c>
      <c r="D642" s="901"/>
      <c r="E642" s="891"/>
    </row>
    <row r="643" spans="1:5" ht="18.75">
      <c r="A643" s="991" t="s">
        <v>747</v>
      </c>
      <c r="B643" s="992" t="s">
        <v>748</v>
      </c>
      <c r="C643" s="889" t="s">
        <v>467</v>
      </c>
      <c r="D643" s="901"/>
      <c r="E643" s="891"/>
    </row>
    <row r="644" spans="1:5" ht="18.75">
      <c r="A644" s="991" t="s">
        <v>749</v>
      </c>
      <c r="B644" s="992" t="s">
        <v>750</v>
      </c>
      <c r="C644" s="889" t="s">
        <v>467</v>
      </c>
      <c r="D644" s="901"/>
      <c r="E644" s="891"/>
    </row>
    <row r="645" spans="1:5" ht="18.75">
      <c r="A645" s="991" t="s">
        <v>751</v>
      </c>
      <c r="B645" s="992" t="s">
        <v>752</v>
      </c>
      <c r="C645" s="889" t="s">
        <v>467</v>
      </c>
      <c r="D645" s="901"/>
      <c r="E645" s="891"/>
    </row>
    <row r="646" spans="1:5" ht="18.75">
      <c r="A646" s="991" t="s">
        <v>753</v>
      </c>
      <c r="B646" s="992" t="s">
        <v>754</v>
      </c>
      <c r="C646" s="889" t="s">
        <v>467</v>
      </c>
      <c r="D646" s="901"/>
      <c r="E646" s="891"/>
    </row>
    <row r="647" spans="1:5" ht="19.5" thickBot="1">
      <c r="A647" s="995" t="s">
        <v>755</v>
      </c>
      <c r="B647" s="996" t="s">
        <v>756</v>
      </c>
      <c r="C647" s="889" t="s">
        <v>467</v>
      </c>
      <c r="D647" s="901"/>
      <c r="E647" s="891"/>
    </row>
    <row r="648" spans="1:5" ht="18.75">
      <c r="A648" s="989" t="s">
        <v>757</v>
      </c>
      <c r="B648" s="990" t="s">
        <v>758</v>
      </c>
      <c r="C648" s="889" t="s">
        <v>467</v>
      </c>
      <c r="D648" s="901"/>
      <c r="E648" s="891"/>
    </row>
    <row r="649" spans="1:5" ht="18.75">
      <c r="A649" s="991" t="s">
        <v>759</v>
      </c>
      <c r="B649" s="992" t="s">
        <v>760</v>
      </c>
      <c r="C649" s="889" t="s">
        <v>467</v>
      </c>
      <c r="D649" s="901"/>
      <c r="E649" s="891"/>
    </row>
    <row r="650" spans="1:5" ht="18.75">
      <c r="A650" s="991" t="s">
        <v>761</v>
      </c>
      <c r="B650" s="992" t="s">
        <v>762</v>
      </c>
      <c r="C650" s="889" t="s">
        <v>467</v>
      </c>
      <c r="D650" s="901"/>
      <c r="E650" s="891"/>
    </row>
    <row r="651" spans="1:5" ht="18.75">
      <c r="A651" s="991" t="s">
        <v>763</v>
      </c>
      <c r="B651" s="992" t="s">
        <v>764</v>
      </c>
      <c r="C651" s="889" t="s">
        <v>467</v>
      </c>
      <c r="D651" s="901"/>
      <c r="E651" s="891"/>
    </row>
    <row r="652" spans="1:5" ht="18.75">
      <c r="A652" s="991" t="s">
        <v>765</v>
      </c>
      <c r="B652" s="992" t="s">
        <v>766</v>
      </c>
      <c r="C652" s="889" t="s">
        <v>467</v>
      </c>
      <c r="D652" s="901"/>
      <c r="E652" s="891"/>
    </row>
    <row r="653" spans="1:5" ht="18.75">
      <c r="A653" s="991" t="s">
        <v>767</v>
      </c>
      <c r="B653" s="992" t="s">
        <v>768</v>
      </c>
      <c r="C653" s="889" t="s">
        <v>467</v>
      </c>
      <c r="D653" s="901"/>
      <c r="E653" s="891"/>
    </row>
    <row r="654" spans="1:5" ht="18.75">
      <c r="A654" s="991" t="s">
        <v>769</v>
      </c>
      <c r="B654" s="992" t="s">
        <v>770</v>
      </c>
      <c r="C654" s="889" t="s">
        <v>467</v>
      </c>
      <c r="D654" s="901"/>
      <c r="E654" s="891"/>
    </row>
    <row r="655" spans="1:5" ht="18.75">
      <c r="A655" s="991" t="s">
        <v>771</v>
      </c>
      <c r="B655" s="992" t="s">
        <v>772</v>
      </c>
      <c r="C655" s="889" t="s">
        <v>467</v>
      </c>
      <c r="D655" s="901"/>
      <c r="E655" s="891"/>
    </row>
    <row r="656" spans="1:5" ht="18.75">
      <c r="A656" s="991" t="s">
        <v>773</v>
      </c>
      <c r="B656" s="992" t="s">
        <v>774</v>
      </c>
      <c r="C656" s="889" t="s">
        <v>467</v>
      </c>
      <c r="D656" s="901"/>
      <c r="E656" s="891"/>
    </row>
    <row r="657" spans="1:5" ht="19.5">
      <c r="A657" s="991" t="s">
        <v>775</v>
      </c>
      <c r="B657" s="993" t="s">
        <v>776</v>
      </c>
      <c r="C657" s="889" t="s">
        <v>467</v>
      </c>
      <c r="D657" s="901"/>
      <c r="E657" s="891"/>
    </row>
    <row r="658" spans="1:5" ht="19.5" thickBot="1">
      <c r="A658" s="995" t="s">
        <v>777</v>
      </c>
      <c r="B658" s="996" t="s">
        <v>778</v>
      </c>
      <c r="C658" s="889" t="s">
        <v>467</v>
      </c>
      <c r="D658" s="901"/>
      <c r="E658" s="891"/>
    </row>
    <row r="659" spans="1:5" ht="18.75">
      <c r="A659" s="989" t="s">
        <v>779</v>
      </c>
      <c r="B659" s="990" t="s">
        <v>780</v>
      </c>
      <c r="C659" s="889" t="s">
        <v>467</v>
      </c>
      <c r="D659" s="901"/>
      <c r="E659" s="891"/>
    </row>
    <row r="660" spans="1:5" ht="18.75">
      <c r="A660" s="991" t="s">
        <v>781</v>
      </c>
      <c r="B660" s="992" t="s">
        <v>782</v>
      </c>
      <c r="C660" s="889" t="s">
        <v>467</v>
      </c>
      <c r="D660" s="901"/>
      <c r="E660" s="891"/>
    </row>
    <row r="661" spans="1:5" ht="18.75">
      <c r="A661" s="991" t="s">
        <v>783</v>
      </c>
      <c r="B661" s="992" t="s">
        <v>784</v>
      </c>
      <c r="C661" s="889" t="s">
        <v>467</v>
      </c>
      <c r="D661" s="901"/>
      <c r="E661" s="891"/>
    </row>
    <row r="662" spans="1:5" ht="18.75">
      <c r="A662" s="991" t="s">
        <v>785</v>
      </c>
      <c r="B662" s="992" t="s">
        <v>786</v>
      </c>
      <c r="C662" s="889" t="s">
        <v>467</v>
      </c>
      <c r="D662" s="901"/>
      <c r="E662" s="891"/>
    </row>
    <row r="663" spans="1:5" ht="20.25" thickBot="1">
      <c r="A663" s="995" t="s">
        <v>787</v>
      </c>
      <c r="B663" s="1002" t="s">
        <v>788</v>
      </c>
      <c r="C663" s="889" t="s">
        <v>467</v>
      </c>
      <c r="D663" s="901"/>
      <c r="E663" s="891"/>
    </row>
    <row r="664" spans="1:5" ht="18.75">
      <c r="A664" s="989" t="s">
        <v>789</v>
      </c>
      <c r="B664" s="990" t="s">
        <v>790</v>
      </c>
      <c r="C664" s="889" t="s">
        <v>467</v>
      </c>
      <c r="D664" s="901"/>
      <c r="E664" s="891"/>
    </row>
    <row r="665" spans="1:5" ht="18.75">
      <c r="A665" s="991" t="s">
        <v>791</v>
      </c>
      <c r="B665" s="992" t="s">
        <v>792</v>
      </c>
      <c r="C665" s="889" t="s">
        <v>467</v>
      </c>
      <c r="D665" s="901"/>
      <c r="E665" s="891"/>
    </row>
    <row r="666" spans="1:5" ht="18.75">
      <c r="A666" s="991" t="s">
        <v>793</v>
      </c>
      <c r="B666" s="992" t="s">
        <v>794</v>
      </c>
      <c r="C666" s="889" t="s">
        <v>467</v>
      </c>
      <c r="D666" s="901"/>
      <c r="E666" s="891"/>
    </row>
    <row r="667" spans="1:5" ht="18.75">
      <c r="A667" s="991" t="s">
        <v>795</v>
      </c>
      <c r="B667" s="992" t="s">
        <v>796</v>
      </c>
      <c r="C667" s="889" t="s">
        <v>467</v>
      </c>
      <c r="D667" s="901"/>
      <c r="E667" s="891"/>
    </row>
    <row r="668" spans="1:5" ht="18.75">
      <c r="A668" s="991" t="s">
        <v>797</v>
      </c>
      <c r="B668" s="992" t="s">
        <v>798</v>
      </c>
      <c r="C668" s="889" t="s">
        <v>467</v>
      </c>
      <c r="D668" s="901"/>
      <c r="E668" s="891"/>
    </row>
    <row r="669" spans="1:5" ht="18.75">
      <c r="A669" s="991" t="s">
        <v>799</v>
      </c>
      <c r="B669" s="992" t="s">
        <v>800</v>
      </c>
      <c r="C669" s="889" t="s">
        <v>467</v>
      </c>
      <c r="D669" s="901"/>
      <c r="E669" s="891"/>
    </row>
    <row r="670" spans="1:5" ht="18.75">
      <c r="A670" s="991" t="s">
        <v>801</v>
      </c>
      <c r="B670" s="992" t="s">
        <v>802</v>
      </c>
      <c r="C670" s="889" t="s">
        <v>467</v>
      </c>
      <c r="D670" s="901"/>
      <c r="E670" s="891"/>
    </row>
    <row r="671" spans="1:5" ht="18.75">
      <c r="A671" s="991" t="s">
        <v>803</v>
      </c>
      <c r="B671" s="992" t="s">
        <v>804</v>
      </c>
      <c r="C671" s="889" t="s">
        <v>467</v>
      </c>
      <c r="D671" s="901"/>
      <c r="E671" s="891"/>
    </row>
    <row r="672" spans="1:5" ht="18.75">
      <c r="A672" s="991" t="s">
        <v>805</v>
      </c>
      <c r="B672" s="992" t="s">
        <v>806</v>
      </c>
      <c r="C672" s="889" t="s">
        <v>467</v>
      </c>
      <c r="D672" s="901"/>
      <c r="E672" s="891"/>
    </row>
    <row r="673" spans="1:5" ht="18.75">
      <c r="A673" s="991" t="s">
        <v>807</v>
      </c>
      <c r="B673" s="992" t="s">
        <v>808</v>
      </c>
      <c r="C673" s="889" t="s">
        <v>467</v>
      </c>
      <c r="D673" s="901"/>
      <c r="E673" s="891"/>
    </row>
    <row r="674" spans="1:5" ht="20.25" thickBot="1">
      <c r="A674" s="995" t="s">
        <v>809</v>
      </c>
      <c r="B674" s="1002" t="s">
        <v>810</v>
      </c>
      <c r="C674" s="889" t="s">
        <v>467</v>
      </c>
      <c r="D674" s="901"/>
      <c r="E674" s="891"/>
    </row>
    <row r="675" spans="1:5" ht="18.75">
      <c r="A675" s="989" t="s">
        <v>811</v>
      </c>
      <c r="B675" s="990" t="s">
        <v>812</v>
      </c>
      <c r="C675" s="889" t="s">
        <v>467</v>
      </c>
      <c r="D675" s="901"/>
      <c r="E675" s="891"/>
    </row>
    <row r="676" spans="1:5" ht="18.75">
      <c r="A676" s="991" t="s">
        <v>813</v>
      </c>
      <c r="B676" s="992" t="s">
        <v>814</v>
      </c>
      <c r="C676" s="889" t="s">
        <v>467</v>
      </c>
      <c r="D676" s="901"/>
      <c r="E676" s="891"/>
    </row>
    <row r="677" spans="1:5" ht="18.75">
      <c r="A677" s="991" t="s">
        <v>815</v>
      </c>
      <c r="B677" s="992" t="s">
        <v>816</v>
      </c>
      <c r="C677" s="889" t="s">
        <v>467</v>
      </c>
      <c r="D677" s="901"/>
      <c r="E677" s="891"/>
    </row>
    <row r="678" spans="1:5" ht="18.75">
      <c r="A678" s="991" t="s">
        <v>817</v>
      </c>
      <c r="B678" s="992" t="s">
        <v>818</v>
      </c>
      <c r="C678" s="889" t="s">
        <v>467</v>
      </c>
      <c r="D678" s="901"/>
      <c r="E678" s="891"/>
    </row>
    <row r="679" spans="1:5" ht="18.75">
      <c r="A679" s="991" t="s">
        <v>819</v>
      </c>
      <c r="B679" s="992" t="s">
        <v>820</v>
      </c>
      <c r="C679" s="889" t="s">
        <v>467</v>
      </c>
      <c r="D679" s="901"/>
      <c r="E679" s="891"/>
    </row>
    <row r="680" spans="1:5" ht="18.75">
      <c r="A680" s="991" t="s">
        <v>821</v>
      </c>
      <c r="B680" s="992" t="s">
        <v>822</v>
      </c>
      <c r="C680" s="889" t="s">
        <v>467</v>
      </c>
      <c r="D680" s="901"/>
      <c r="E680" s="891"/>
    </row>
    <row r="681" spans="1:5" ht="18.75">
      <c r="A681" s="991" t="s">
        <v>823</v>
      </c>
      <c r="B681" s="992" t="s">
        <v>824</v>
      </c>
      <c r="C681" s="889" t="s">
        <v>467</v>
      </c>
      <c r="D681" s="901"/>
      <c r="E681" s="891"/>
    </row>
    <row r="682" spans="1:5" ht="18.75">
      <c r="A682" s="991" t="s">
        <v>825</v>
      </c>
      <c r="B682" s="992" t="s">
        <v>826</v>
      </c>
      <c r="C682" s="889" t="s">
        <v>467</v>
      </c>
      <c r="D682" s="901"/>
      <c r="E682" s="891"/>
    </row>
    <row r="683" spans="1:5" ht="18.75">
      <c r="A683" s="991" t="s">
        <v>827</v>
      </c>
      <c r="B683" s="992" t="s">
        <v>828</v>
      </c>
      <c r="C683" s="889" t="s">
        <v>467</v>
      </c>
      <c r="D683" s="901"/>
      <c r="E683" s="891"/>
    </row>
    <row r="684" spans="1:5" ht="20.25" thickBot="1">
      <c r="A684" s="995" t="s">
        <v>829</v>
      </c>
      <c r="B684" s="1002" t="s">
        <v>830</v>
      </c>
      <c r="C684" s="889" t="s">
        <v>467</v>
      </c>
      <c r="D684" s="901"/>
      <c r="E684" s="891"/>
    </row>
    <row r="685" spans="1:5" ht="18.75">
      <c r="A685" s="989" t="s">
        <v>831</v>
      </c>
      <c r="B685" s="990" t="s">
        <v>832</v>
      </c>
      <c r="C685" s="889" t="s">
        <v>467</v>
      </c>
      <c r="D685" s="901"/>
      <c r="E685" s="891"/>
    </row>
    <row r="686" spans="1:5" ht="18.75">
      <c r="A686" s="991" t="s">
        <v>833</v>
      </c>
      <c r="B686" s="992" t="s">
        <v>834</v>
      </c>
      <c r="C686" s="889" t="s">
        <v>467</v>
      </c>
      <c r="D686" s="901"/>
      <c r="E686" s="891"/>
    </row>
    <row r="687" spans="1:5" ht="18.75">
      <c r="A687" s="991" t="s">
        <v>835</v>
      </c>
      <c r="B687" s="992" t="s">
        <v>836</v>
      </c>
      <c r="C687" s="889" t="s">
        <v>467</v>
      </c>
      <c r="D687" s="901"/>
      <c r="E687" s="891"/>
    </row>
    <row r="688" spans="1:5" ht="18.75">
      <c r="A688" s="991" t="s">
        <v>837</v>
      </c>
      <c r="B688" s="992" t="s">
        <v>838</v>
      </c>
      <c r="C688" s="889" t="s">
        <v>467</v>
      </c>
      <c r="D688" s="901"/>
      <c r="E688" s="891"/>
    </row>
    <row r="689" spans="1:5" ht="20.25" thickBot="1">
      <c r="A689" s="995" t="s">
        <v>839</v>
      </c>
      <c r="B689" s="1002" t="s">
        <v>840</v>
      </c>
      <c r="C689" s="889" t="s">
        <v>467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1915</v>
      </c>
      <c r="B691" s="1004" t="s">
        <v>1914</v>
      </c>
      <c r="D691" s="898"/>
      <c r="E691" s="898"/>
    </row>
    <row r="692" spans="1:5" ht="14.25">
      <c r="A692" s="1005"/>
      <c r="B692" s="1053">
        <v>41670</v>
      </c>
      <c r="D692" s="898"/>
      <c r="E692" s="898"/>
    </row>
    <row r="693" spans="1:5" ht="14.25">
      <c r="A693" s="1005"/>
      <c r="B693" s="1053">
        <v>41698</v>
      </c>
      <c r="D693" s="898"/>
      <c r="E693" s="898"/>
    </row>
    <row r="694" spans="1:5" ht="14.25">
      <c r="A694" s="1005"/>
      <c r="B694" s="1053">
        <v>41729</v>
      </c>
      <c r="D694" s="898"/>
      <c r="E694" s="898"/>
    </row>
    <row r="695" spans="1:2" ht="14.25">
      <c r="A695" s="1005"/>
      <c r="B695" s="1053">
        <v>41759</v>
      </c>
    </row>
    <row r="696" spans="1:2" ht="14.25">
      <c r="A696" s="1005"/>
      <c r="B696" s="1053">
        <v>41790</v>
      </c>
    </row>
    <row r="697" spans="1:2" ht="14.25">
      <c r="A697" s="1005"/>
      <c r="B697" s="1053">
        <v>41820</v>
      </c>
    </row>
    <row r="698" spans="1:2" ht="14.25">
      <c r="A698" s="1005"/>
      <c r="B698" s="1053">
        <v>41851</v>
      </c>
    </row>
    <row r="699" spans="1:2" ht="14.25">
      <c r="A699" s="1005"/>
      <c r="B699" s="1053">
        <v>41882</v>
      </c>
    </row>
    <row r="700" spans="1:2" ht="14.25">
      <c r="A700" s="1005"/>
      <c r="B700" s="1053">
        <v>41912</v>
      </c>
    </row>
    <row r="701" spans="1:2" ht="14.25">
      <c r="A701" s="1005"/>
      <c r="B701" s="1053">
        <v>41943</v>
      </c>
    </row>
    <row r="702" spans="1:2" ht="14.25">
      <c r="A702" s="1005"/>
      <c r="B702" s="1053">
        <v>41973</v>
      </c>
    </row>
    <row r="703" spans="1:2" ht="14.25">
      <c r="A703" s="1005"/>
      <c r="B703" s="1053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2014-02-19T14:33:17Z</cp:lastPrinted>
  <dcterms:created xsi:type="dcterms:W3CDTF">1997-12-10T11:54:07Z</dcterms:created>
  <dcterms:modified xsi:type="dcterms:W3CDTF">2014-05-10T12:26:30Z</dcterms:modified>
  <cp:category/>
  <cp:version/>
  <cp:contentType/>
  <cp:contentStatus/>
</cp:coreProperties>
</file>