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215" windowHeight="5625" activeTab="0"/>
  </bookViews>
  <sheets>
    <sheet name="OTCHET-agregirani pokazateli" sheetId="1" r:id="rId1"/>
    <sheet name="OTCHET F" sheetId="2" state="hidden" r:id="rId2"/>
    <sheet name="OTCHET" sheetId="3" r:id="rId3"/>
    <sheet name="INF" sheetId="4" state="hidden" r:id="rId4"/>
    <sheet name="list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'list'!$B$692:$B$703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'list'!$A$296:$B$689</definedName>
    <definedName name="_xlnm.Print_Area" localSheetId="2">'OTCHET'!$A:$H</definedName>
    <definedName name="_xlnm.Print_Area" localSheetId="0">'OTCHET-agregirani pokazateli'!$B$1:$H$146</definedName>
    <definedName name="SMETKA">'list'!$A$2:$A$7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4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3.xml><?xml version="1.0" encoding="utf-8"?>
<comments xmlns="http://schemas.openxmlformats.org/spreadsheetml/2006/main">
  <authors>
    <author>PKyuchukov</author>
    <author>DBoyadzhieva</author>
  </authors>
  <commentList>
    <comment ref="D2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3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1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4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8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1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8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<sst xmlns="http://schemas.openxmlformats.org/spreadsheetml/2006/main" count="3342" uniqueCount="1956">
  <si>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</si>
  <si>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</si>
  <si>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</si>
  <si>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</si>
  <si>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</si>
  <si>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</si>
  <si>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</si>
  <si>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</si>
  <si>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</si>
  <si>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</si>
  <si>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</si>
  <si>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</si>
  <si>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</si>
  <si>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</si>
  <si>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</si>
  <si>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</si>
  <si>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</si>
  <si>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</si>
  <si>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</si>
  <si>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</si>
  <si>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</si>
  <si>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</si>
  <si>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</si>
  <si>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</si>
  <si>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</si>
  <si>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</si>
  <si>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</si>
  <si>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</si>
  <si>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</si>
  <si>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</si>
  <si>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 xml:space="preserve">левови сметки </t>
  </si>
  <si>
    <t>валутни сметки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</si>
  <si>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</si>
  <si>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</si>
  <si>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</si>
  <si>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</si>
  <si>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</si>
  <si>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</si>
  <si>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</si>
  <si>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</si>
  <si>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</si>
  <si>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</si>
  <si>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</si>
  <si>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</si>
  <si>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</si>
  <si>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</si>
  <si>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</si>
  <si>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</si>
  <si>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</si>
  <si>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</si>
  <si>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</si>
  <si>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</si>
  <si>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</si>
  <si>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</si>
  <si>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</si>
  <si>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</si>
  <si>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</si>
  <si>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</si>
  <si>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</si>
  <si>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</si>
  <si>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</si>
  <si>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</si>
  <si>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</si>
  <si>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</si>
  <si>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</si>
  <si>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</si>
  <si>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</si>
  <si>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</si>
  <si>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</si>
  <si>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</si>
  <si>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</si>
  <si>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</si>
  <si>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</si>
  <si>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</si>
  <si>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</si>
  <si>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</si>
  <si>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</si>
  <si>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</si>
  <si>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</si>
  <si>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</si>
  <si>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</si>
  <si>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</si>
  <si>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</si>
  <si>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</si>
  <si>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</si>
  <si>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</si>
  <si>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</si>
  <si>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</si>
  <si>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</si>
  <si>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</si>
  <si>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</si>
  <si>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</si>
  <si>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</si>
  <si>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</si>
  <si>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</si>
  <si>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</si>
  <si>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</si>
  <si>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</si>
  <si>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</si>
  <si>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</si>
  <si>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</si>
  <si>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</si>
  <si>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</si>
  <si>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</si>
  <si>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</si>
  <si>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</si>
  <si>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</si>
  <si>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</si>
  <si>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</si>
  <si>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</si>
  <si>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</si>
  <si>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</si>
  <si>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</si>
  <si>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</si>
  <si>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</si>
  <si>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</si>
  <si>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</si>
  <si>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</si>
  <si>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</si>
  <si>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</si>
  <si>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</si>
  <si>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</si>
  <si>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</si>
  <si>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</si>
  <si>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</si>
  <si>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</si>
  <si>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</si>
  <si>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</si>
  <si>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</si>
  <si>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</si>
  <si>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</si>
  <si>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</si>
  <si>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</si>
  <si>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</si>
  <si>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</si>
  <si>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</si>
  <si>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</si>
  <si>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</si>
  <si>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</si>
  <si>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</si>
  <si>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</si>
  <si>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</si>
  <si>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</si>
  <si>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</si>
  <si>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</si>
  <si>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</si>
  <si>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</si>
  <si>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</si>
  <si>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</si>
  <si>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</si>
  <si>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</si>
  <si>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</si>
  <si>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</si>
  <si>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</si>
  <si>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</si>
  <si>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</si>
  <si>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</si>
  <si>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</si>
  <si>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</si>
  <si>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</si>
  <si>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</si>
  <si>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</si>
  <si>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</si>
  <si>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</si>
  <si>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</si>
  <si>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</si>
  <si>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</si>
  <si>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</si>
  <si>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</si>
  <si>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</si>
  <si>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</si>
  <si>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</si>
  <si>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</si>
  <si>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</si>
  <si>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</si>
  <si>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</si>
  <si>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</si>
  <si>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</si>
  <si>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</si>
  <si>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</si>
  <si>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</si>
  <si>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</si>
  <si>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</si>
  <si>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</si>
  <si>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</si>
  <si>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</si>
  <si>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</si>
  <si>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</si>
  <si>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</si>
  <si>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</si>
  <si>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</si>
  <si>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</si>
  <si>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</si>
  <si>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</si>
  <si>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</si>
  <si>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</si>
  <si>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</si>
  <si>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</si>
  <si>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</si>
  <si>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</si>
  <si>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</si>
  <si>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</si>
  <si>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</si>
  <si>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</si>
  <si>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</si>
  <si>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</si>
  <si>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</si>
  <si>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</si>
  <si>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</si>
  <si>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</si>
  <si>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</si>
  <si>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</si>
  <si>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</si>
  <si>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</si>
  <si>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</si>
  <si>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</si>
  <si>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</si>
  <si>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</si>
  <si>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</si>
  <si>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</si>
  <si>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</si>
  <si>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</si>
  <si>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</si>
  <si>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</si>
  <si>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</si>
  <si>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</si>
  <si>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</si>
  <si>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</si>
  <si>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</si>
  <si>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</si>
  <si>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</si>
  <si>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</si>
  <si>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</si>
  <si>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</si>
  <si>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</si>
  <si>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</si>
  <si>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</si>
  <si>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</si>
  <si>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</si>
  <si>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</si>
  <si>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</si>
  <si>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</si>
  <si>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</si>
  <si>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</si>
  <si>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</si>
  <si>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</si>
  <si>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</si>
  <si>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</si>
  <si>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</si>
  <si>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</si>
  <si>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</si>
  <si>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</si>
  <si>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</si>
  <si>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</si>
  <si>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</si>
  <si>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</si>
  <si>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</si>
  <si>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</si>
  <si>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</si>
  <si>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</si>
  <si>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</si>
  <si>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</si>
  <si>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</si>
  <si>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</si>
  <si>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</si>
  <si>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</si>
  <si>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</si>
  <si>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</si>
  <si>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</si>
  <si>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</si>
  <si>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</si>
  <si>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</si>
  <si>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</si>
  <si>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</si>
  <si>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</si>
  <si>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</si>
  <si>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</si>
  <si>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</si>
  <si>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</si>
  <si>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</si>
  <si>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</si>
  <si>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</si>
  <si>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</si>
  <si>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</si>
  <si>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</si>
  <si>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</si>
  <si>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</si>
  <si>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</si>
  <si>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</si>
  <si>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</si>
  <si>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</si>
  <si>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</si>
  <si>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</si>
  <si>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</si>
  <si>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</si>
  <si>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</si>
  <si>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</si>
  <si>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</si>
  <si>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</si>
  <si>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</si>
  <si>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</si>
  <si>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</si>
  <si>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</si>
  <si>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</si>
  <si>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</si>
  <si>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</si>
  <si>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</si>
  <si>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</si>
  <si>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</si>
  <si>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</si>
  <si>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</si>
  <si>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</si>
  <si>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</si>
  <si>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</si>
  <si>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</si>
  <si>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</si>
  <si>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</si>
  <si>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</si>
  <si>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</si>
  <si>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</si>
  <si>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</si>
  <si>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</si>
  <si>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</si>
  <si>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</si>
  <si>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</si>
  <si>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</si>
  <si>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</si>
  <si>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</si>
  <si>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</si>
  <si>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</si>
  <si>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</si>
  <si>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</si>
  <si>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</si>
  <si>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</si>
  <si>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</si>
  <si>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</si>
  <si>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</si>
  <si>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</si>
  <si>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</si>
  <si>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</si>
  <si>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</si>
  <si>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</si>
  <si>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</si>
  <si>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</si>
  <si>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</si>
  <si>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</si>
  <si>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</si>
  <si>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</si>
  <si>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</si>
  <si>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</si>
  <si>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</si>
  <si>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</si>
  <si>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</si>
  <si>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</si>
  <si>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</si>
  <si>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</si>
  <si>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</si>
  <si>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</si>
  <si>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</si>
  <si>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</si>
  <si>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</si>
  <si>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</si>
  <si>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</si>
  <si>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</si>
  <si>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</si>
  <si>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</si>
  <si>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</si>
  <si>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</si>
  <si>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</si>
  <si>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</si>
  <si>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</si>
  <si>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</si>
  <si>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</si>
  <si>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</si>
  <si>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</si>
  <si>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</si>
  <si>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</si>
  <si>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</si>
  <si>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</si>
  <si>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</si>
  <si>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</si>
  <si>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</si>
  <si>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</si>
  <si>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</si>
  <si>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</si>
  <si>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</si>
  <si>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</si>
  <si>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</si>
  <si>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</si>
  <si>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</si>
  <si>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</si>
  <si>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</si>
  <si>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</si>
  <si>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</si>
  <si>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</si>
  <si>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</si>
  <si>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</si>
  <si>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</si>
  <si>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</si>
  <si>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</si>
  <si>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</si>
  <si>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</si>
  <si>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</si>
  <si>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</si>
  <si>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</si>
  <si>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</si>
  <si>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</si>
  <si>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</si>
  <si>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</si>
  <si>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</si>
  <si>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</si>
  <si>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</si>
  <si>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</si>
  <si>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</si>
  <si>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</si>
  <si>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</si>
  <si>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</si>
  <si>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</si>
  <si>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</si>
  <si>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</si>
  <si>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</si>
  <si>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</si>
  <si>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</si>
  <si>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</si>
  <si>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</si>
  <si>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</si>
  <si>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</si>
  <si>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</si>
  <si>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</si>
  <si>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</si>
  <si>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</si>
  <si>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</si>
  <si>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</si>
  <si>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</si>
  <si>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</si>
  <si>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</si>
  <si>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</si>
  <si>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</si>
  <si>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</si>
  <si>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</si>
  <si>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</si>
  <si>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</si>
  <si>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</si>
  <si>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</si>
  <si>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</si>
  <si>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</si>
  <si>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</si>
  <si>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</si>
  <si>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</si>
  <si>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</si>
  <si>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</si>
  <si>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</si>
  <si>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</si>
  <si>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</si>
  <si>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</si>
  <si>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</si>
  <si>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</si>
  <si>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</si>
  <si>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</si>
  <si>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</si>
  <si>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</si>
  <si>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</si>
  <si>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</si>
  <si>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</si>
  <si>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</si>
  <si>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</si>
  <si>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</si>
  <si>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</si>
  <si>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</si>
  <si>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</si>
  <si>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</si>
  <si>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</si>
  <si>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</si>
  <si>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</si>
  <si>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</si>
  <si>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</si>
  <si>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</si>
  <si>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</si>
  <si>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</si>
  <si>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</si>
  <si>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</si>
  <si>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</si>
  <si>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</si>
  <si>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</si>
  <si>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</si>
  <si>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</si>
  <si>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</si>
  <si>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</si>
  <si>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</si>
  <si>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</si>
  <si>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</si>
  <si>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</si>
  <si>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</si>
  <si>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</si>
  <si>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</si>
  <si>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</si>
  <si>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</si>
  <si>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</si>
  <si>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</si>
  <si>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</si>
  <si>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</si>
  <si>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</si>
  <si>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</si>
  <si>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</si>
  <si>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</si>
  <si>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</si>
  <si>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</si>
  <si>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</si>
  <si>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</si>
  <si>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</si>
  <si>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</si>
  <si>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</si>
  <si>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</si>
  <si>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</si>
  <si>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</si>
  <si>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</si>
  <si>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</si>
  <si>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</si>
  <si>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</si>
  <si>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</si>
  <si>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</si>
  <si>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</si>
  <si>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</si>
  <si>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</si>
  <si>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</si>
  <si>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</si>
  <si>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</si>
  <si>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</si>
  <si>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</si>
  <si>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</si>
  <si>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</si>
  <si>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</si>
  <si>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</si>
  <si>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</si>
  <si>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</si>
  <si>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</si>
  <si>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</si>
  <si>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</si>
  <si>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</si>
  <si>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</si>
  <si>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</si>
  <si>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</si>
  <si>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</si>
  <si>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</si>
  <si>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</si>
  <si>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</si>
  <si>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</si>
  <si>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</si>
  <si>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</si>
  <si>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</si>
  <si>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</si>
  <si>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</si>
  <si>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</si>
  <si>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</si>
  <si>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</si>
  <si>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</si>
  <si>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</si>
  <si>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</si>
  <si>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</si>
  <si>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</si>
  <si>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</si>
  <si>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</si>
  <si>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</si>
  <si>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</si>
  <si>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</si>
  <si>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</si>
  <si>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</si>
  <si>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</si>
  <si>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</si>
  <si>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</si>
  <si>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</si>
  <si>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</si>
  <si>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</si>
  <si>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</si>
  <si>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</si>
  <si>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</si>
  <si>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</si>
  <si>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</si>
  <si>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</si>
  <si>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</si>
  <si>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</si>
  <si>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</si>
  <si>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</si>
  <si>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</si>
  <si>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</si>
  <si>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</si>
  <si>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</si>
  <si>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</si>
  <si>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</si>
  <si>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</si>
  <si>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</si>
  <si>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</si>
  <si>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</si>
  <si>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</si>
  <si>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</si>
  <si>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</si>
  <si>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</si>
  <si>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</si>
  <si>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</si>
  <si>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</si>
  <si>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</si>
  <si>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</si>
  <si>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</si>
  <si>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</si>
  <si>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</si>
  <si>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</si>
  <si>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</si>
  <si>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</si>
  <si>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</si>
  <si>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</si>
  <si>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</si>
  <si>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</si>
  <si>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</si>
  <si>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</si>
  <si>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</si>
  <si>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</si>
  <si>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</si>
  <si>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</si>
  <si>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</si>
  <si>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</si>
  <si>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</si>
  <si>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</si>
  <si>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</si>
  <si>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</si>
  <si>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</si>
  <si>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</si>
  <si>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</si>
  <si>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</si>
  <si>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</si>
  <si>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</si>
  <si>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</si>
  <si>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</si>
  <si>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</si>
  <si>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</si>
  <si>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</si>
  <si>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</si>
  <si>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</si>
  <si>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</si>
  <si>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</si>
  <si>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</si>
  <si>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</si>
  <si>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</si>
  <si>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</si>
  <si>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</si>
  <si>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</si>
  <si>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</si>
  <si>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</si>
  <si>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</si>
  <si>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</si>
  <si>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</si>
  <si>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</si>
  <si>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</si>
  <si>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</si>
  <si>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</si>
  <si>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</si>
  <si>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</si>
  <si>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</si>
  <si>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</si>
  <si>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</si>
  <si>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</si>
  <si>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</si>
  <si>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</si>
  <si>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</si>
  <si>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</si>
  <si>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</si>
  <si>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</si>
  <si>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</si>
  <si>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</si>
  <si>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</si>
  <si>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</si>
  <si>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</si>
  <si>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</si>
  <si>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</si>
  <si>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</si>
  <si>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</si>
  <si>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</si>
  <si>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</si>
  <si>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</si>
  <si>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</si>
  <si>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</si>
  <si>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</si>
  <si>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</si>
  <si>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</si>
  <si>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</si>
  <si>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</si>
  <si>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</si>
  <si>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</si>
  <si>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</si>
  <si>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</si>
  <si>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</si>
  <si>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</si>
  <si>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</si>
  <si>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</si>
  <si>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</si>
  <si>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</si>
  <si>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</si>
  <si>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</si>
  <si>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</si>
  <si>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</si>
  <si>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</si>
  <si>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</si>
  <si>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</si>
  <si>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</si>
  <si>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</si>
  <si>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</si>
  <si>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</si>
  <si>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</si>
  <si>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</si>
  <si>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</si>
  <si>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</si>
  <si>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</si>
  <si>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</si>
  <si>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</si>
  <si>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</si>
  <si>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</si>
  <si>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</si>
  <si>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</si>
  <si>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</si>
  <si>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</si>
  <si>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</si>
  <si>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</si>
  <si>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</si>
  <si>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</si>
  <si>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</si>
  <si>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</si>
  <si>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</si>
  <si>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</si>
  <si>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</si>
  <si>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</si>
  <si>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</si>
  <si>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</si>
  <si>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</si>
  <si>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</si>
  <si>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</si>
  <si>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</si>
  <si>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</si>
  <si>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</si>
  <si>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</si>
  <si>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</si>
  <si>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</si>
  <si>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</si>
  <si>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</si>
  <si>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</si>
  <si>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</si>
  <si>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</si>
  <si>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</si>
  <si>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</si>
  <si>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</si>
  <si>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</si>
  <si>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</si>
  <si>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</si>
  <si>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</si>
  <si>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</si>
  <si>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</si>
  <si>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</si>
  <si>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</si>
  <si>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</si>
  <si>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</si>
  <si>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</si>
  <si>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</si>
  <si>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</si>
  <si>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</si>
  <si>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</si>
  <si>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</si>
  <si>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</si>
  <si>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</si>
  <si>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</si>
  <si>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</si>
  <si>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</si>
  <si>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</si>
  <si>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</si>
  <si>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</si>
  <si>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</si>
  <si>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</si>
  <si>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</si>
  <si>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</si>
  <si>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</si>
  <si>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</si>
  <si>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</si>
  <si>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</si>
  <si>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</si>
  <si>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</si>
  <si>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</si>
  <si>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</si>
  <si>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</si>
  <si>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</si>
  <si>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</si>
  <si>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</si>
  <si>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</si>
  <si>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</si>
  <si>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</si>
  <si>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</si>
  <si>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</si>
  <si>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</si>
  <si>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</si>
  <si>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</si>
  <si>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</si>
  <si>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</si>
  <si>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</si>
  <si>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</si>
  <si>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</si>
  <si>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</si>
  <si>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</si>
  <si>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</si>
  <si>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</si>
  <si>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</si>
  <si>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</si>
  <si>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</si>
  <si>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</si>
  <si>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</si>
  <si>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</si>
  <si>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</si>
  <si>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</si>
  <si>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</si>
  <si>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</si>
  <si>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</si>
  <si>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</si>
  <si>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</si>
  <si>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</si>
  <si>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</si>
  <si>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</si>
  <si>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</si>
  <si>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</si>
  <si>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</si>
  <si>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</si>
  <si>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</si>
  <si>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</si>
  <si>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</si>
  <si>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</si>
  <si>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</si>
  <si>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</si>
  <si>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</si>
  <si>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</si>
  <si>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</si>
  <si>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</si>
  <si>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</si>
  <si>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</si>
  <si>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</si>
  <si>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</si>
  <si>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</si>
  <si>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</si>
  <si>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</si>
  <si>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</si>
  <si>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</si>
  <si>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</si>
  <si>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</si>
  <si>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</si>
  <si>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</si>
  <si>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</si>
  <si>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</si>
  <si>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</si>
  <si>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</si>
  <si>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</si>
  <si>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</si>
  <si>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</si>
  <si>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</si>
  <si>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</si>
  <si>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</si>
  <si>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</si>
  <si>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</si>
  <si>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</si>
  <si>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</si>
  <si>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</si>
  <si>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</si>
  <si>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</si>
  <si>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</si>
  <si>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</si>
  <si>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</si>
  <si>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</si>
  <si>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</si>
  <si>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</si>
  <si>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</si>
  <si>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</si>
  <si>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</si>
  <si>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</si>
  <si>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</si>
  <si>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</si>
  <si>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</si>
  <si>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</si>
  <si>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</si>
  <si>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</si>
  <si>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</si>
  <si>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</si>
  <si>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</si>
  <si>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</si>
  <si>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</si>
  <si>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</si>
  <si>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</si>
  <si>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</si>
  <si>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</si>
  <si>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</si>
  <si>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</si>
  <si>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</si>
  <si>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</si>
  <si>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</si>
  <si>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</si>
  <si>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</si>
  <si>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</si>
  <si>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</si>
  <si>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</si>
  <si>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</si>
  <si>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</si>
  <si>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</si>
  <si>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</si>
  <si>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</si>
  <si>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</si>
  <si>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</si>
  <si>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</si>
  <si>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</si>
  <si>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</si>
  <si>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</si>
  <si>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</si>
  <si>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</si>
  <si>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</si>
  <si>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</si>
  <si>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</si>
  <si>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</si>
  <si>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</si>
  <si>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</si>
  <si>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</si>
  <si>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</si>
  <si>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</si>
  <si>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</si>
  <si>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</si>
  <si>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</si>
  <si>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</si>
  <si>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</si>
  <si>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</si>
  <si>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</si>
  <si>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</si>
  <si>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</si>
  <si>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</si>
  <si>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</si>
  <si>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</si>
  <si>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</si>
  <si>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</si>
  <si>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</si>
  <si>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</si>
  <si>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</si>
  <si>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</si>
  <si>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</si>
  <si>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</si>
  <si>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</si>
  <si>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</si>
  <si>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</si>
  <si>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</si>
  <si>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</si>
  <si>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</si>
  <si>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</si>
  <si>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</si>
  <si>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</si>
  <si>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</si>
  <si>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</si>
  <si>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</si>
  <si>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</si>
  <si>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</si>
  <si>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</si>
  <si>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</si>
  <si>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</si>
  <si>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</si>
  <si>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</si>
  <si>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</si>
  <si>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</si>
  <si>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</si>
  <si>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</si>
  <si>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</si>
  <si>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</si>
  <si>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</si>
  <si>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</si>
  <si>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</si>
  <si>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</si>
  <si>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</si>
  <si>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</si>
  <si>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</si>
  <si>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</si>
  <si>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</si>
  <si>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</si>
  <si>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 xml:space="preserve">                                                                                 Е  Ж  Е  М  Е  С  Е  Ч  Е  Н       О  Т  Ч  Е  Т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</si>
  <si>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</si>
  <si>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</si>
  <si>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</si>
  <si>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</si>
  <si>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</si>
  <si>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</si>
  <si>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</si>
  <si>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</si>
  <si>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</si>
  <si>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</si>
  <si>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</si>
  <si>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</si>
  <si>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</si>
  <si>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</si>
  <si>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</si>
  <si>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</si>
  <si>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</si>
  <si>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</si>
  <si>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</si>
  <si>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</si>
  <si>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</si>
  <si>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</si>
  <si>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</si>
  <si>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</si>
  <si>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</si>
  <si>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</si>
  <si>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</si>
  <si>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</si>
  <si>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</si>
  <si>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</si>
  <si>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</si>
  <si>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</si>
  <si>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</si>
  <si>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</si>
  <si>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</si>
  <si>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</si>
  <si>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</si>
  <si>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</si>
  <si>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</si>
  <si>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</si>
  <si>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</si>
  <si>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</si>
  <si>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</si>
  <si>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</si>
  <si>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</si>
  <si>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</si>
  <si>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</si>
  <si>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</si>
  <si>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</si>
  <si>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</si>
  <si>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</si>
  <si>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</si>
  <si>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</si>
  <si>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</si>
  <si>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</si>
  <si>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</si>
  <si>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</si>
  <si>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</si>
  <si>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</si>
  <si>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</si>
  <si>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</si>
  <si>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</si>
  <si>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</si>
  <si>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</si>
  <si>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</si>
  <si>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</si>
  <si>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</si>
  <si>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</si>
  <si>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</si>
  <si>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</si>
  <si>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</si>
  <si>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</si>
  <si>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</si>
  <si>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</si>
  <si>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</si>
  <si>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</si>
  <si>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</si>
  <si>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</si>
  <si>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</si>
  <si>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</si>
  <si>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</si>
  <si>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</si>
  <si>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</si>
  <si>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</si>
  <si>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</si>
  <si>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</si>
  <si>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</si>
  <si>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</si>
  <si>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</si>
  <si>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</si>
  <si>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</si>
  <si>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</si>
  <si>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</si>
  <si>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</si>
  <si>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</si>
  <si>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</si>
  <si>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</si>
  <si>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</si>
  <si>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</si>
  <si>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</si>
  <si>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</si>
  <si>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</si>
  <si>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</si>
  <si>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</si>
  <si>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</si>
  <si>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</si>
  <si>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</si>
  <si>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</si>
  <si>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</si>
  <si>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</si>
  <si>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</si>
  <si>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</si>
  <si>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</si>
  <si>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</si>
  <si>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</si>
  <si>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</si>
  <si>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</si>
  <si>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</si>
  <si>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</si>
  <si>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</si>
  <si>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</si>
  <si>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</si>
  <si>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</si>
  <si>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</si>
  <si>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</si>
  <si>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</si>
  <si>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</si>
  <si>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</si>
  <si>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</si>
  <si>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</si>
  <si>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</si>
  <si>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</si>
  <si>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</si>
  <si>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</si>
  <si>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</si>
  <si>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</si>
  <si>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</si>
  <si>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</si>
  <si>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</si>
  <si>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</si>
  <si>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</si>
  <si>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</si>
  <si>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</si>
  <si>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</si>
  <si>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</si>
  <si>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</si>
  <si>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39 - 42; 00-98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</si>
  <si>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</si>
  <si>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</si>
  <si>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</si>
  <si>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</si>
  <si>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</si>
  <si>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</si>
  <si>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>ФОРМУЛЯР   Б - 3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</si>
  <si>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</si>
  <si>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</si>
  <si>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</si>
  <si>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</si>
  <si>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</si>
  <si>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</si>
  <si>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</si>
  <si>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</si>
  <si>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</si>
  <si>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</si>
  <si>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</si>
  <si>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</si>
  <si>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</si>
  <si>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</si>
  <si>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</si>
  <si>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</si>
  <si>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</si>
  <si>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</si>
  <si>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</si>
  <si>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</si>
  <si>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</si>
  <si>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</si>
  <si>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</si>
  <si>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</si>
  <si>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</si>
  <si>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</si>
  <si>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</si>
  <si>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</si>
  <si>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</si>
  <si>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</si>
  <si>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</si>
  <si>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</si>
  <si>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</si>
  <si>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</si>
  <si>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</si>
  <si>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</si>
  <si>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</si>
  <si>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</si>
  <si>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</si>
  <si>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</si>
  <si>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</si>
  <si>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</si>
  <si>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</si>
  <si>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</si>
  <si>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</si>
  <si>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</si>
  <si>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</si>
  <si>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</si>
  <si>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</si>
  <si>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</si>
  <si>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</si>
  <si>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</si>
  <si>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</si>
  <si>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</si>
  <si>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</si>
  <si>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</si>
  <si>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</si>
  <si>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</si>
  <si>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</si>
  <si>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</si>
  <si>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</si>
  <si>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</si>
  <si>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</si>
  <si>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</si>
  <si>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</si>
  <si>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</si>
  <si>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</si>
  <si>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</si>
  <si>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</si>
  <si>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</si>
  <si>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</si>
  <si>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</si>
  <si>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</si>
  <si>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</si>
  <si>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</si>
  <si>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</si>
  <si>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</si>
  <si>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</si>
  <si>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</si>
  <si>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</si>
  <si>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</si>
  <si>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</si>
  <si>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</si>
  <si>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</si>
  <si>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</si>
  <si>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</si>
  <si>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</si>
  <si>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</si>
  <si>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</si>
  <si>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</si>
  <si>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</si>
  <si>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</si>
  <si>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</si>
  <si>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</si>
  <si>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</si>
  <si>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</si>
  <si>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</si>
  <si>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</si>
  <si>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</si>
  <si>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</si>
  <si>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</si>
  <si>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</si>
  <si>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</si>
  <si>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</si>
  <si>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</si>
  <si>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§§ 10; 19; 46; 00-98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</si>
  <si>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</si>
  <si>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</si>
  <si>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</si>
  <si>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</si>
  <si>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</si>
  <si>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</si>
  <si>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</si>
  <si>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</si>
  <si>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</si>
  <si>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</si>
  <si>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</si>
  <si>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</si>
  <si>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</si>
  <si>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</si>
  <si>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</si>
  <si>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</si>
  <si>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</si>
  <si>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</si>
  <si>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</si>
  <si>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</si>
  <si>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</si>
  <si>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</si>
  <si>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</si>
  <si>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</si>
  <si>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</si>
  <si>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</si>
  <si>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</si>
  <si>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</si>
  <si>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</si>
  <si>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</si>
  <si>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</si>
  <si>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</si>
  <si>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</si>
  <si>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</si>
  <si>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</si>
  <si>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</si>
  <si>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</si>
  <si>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</si>
  <si>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</si>
  <si>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</si>
  <si>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</si>
  <si>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</si>
  <si>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</si>
  <si>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</si>
  <si>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</si>
  <si>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</si>
  <si>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</si>
  <si>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</si>
  <si>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</si>
  <si>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</si>
  <si>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</si>
  <si>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</si>
  <si>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</si>
  <si>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</si>
  <si>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</si>
  <si>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</si>
  <si>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</si>
  <si>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</si>
  <si>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</si>
  <si>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</si>
  <si>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</si>
  <si>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</si>
  <si>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</si>
  <si>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</si>
  <si>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</si>
  <si>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</si>
  <si>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</si>
  <si>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</si>
  <si>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</si>
  <si>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</si>
  <si>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</si>
  <si>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</si>
  <si>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</si>
  <si>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</si>
  <si>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</si>
  <si>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</si>
  <si>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</si>
  <si>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</si>
  <si>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</si>
  <si>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</si>
  <si>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</si>
  <si>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</si>
  <si>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</si>
  <si>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</si>
  <si>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</si>
  <si>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</si>
  <si>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</si>
  <si>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</si>
  <si>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</si>
  <si>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</si>
  <si>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</si>
  <si>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</si>
  <si>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</si>
  <si>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</si>
  <si>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</si>
  <si>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</si>
  <si>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</si>
  <si>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</si>
  <si>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</si>
  <si>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</si>
  <si>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</si>
  <si>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</si>
  <si>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</si>
  <si>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</si>
  <si>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</si>
  <si>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</si>
  <si>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</si>
  <si>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</si>
  <si>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</si>
  <si>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</si>
  <si>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</si>
  <si>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</si>
  <si>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</si>
  <si>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</si>
  <si>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</si>
  <si>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</si>
  <si>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</si>
  <si>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</si>
  <si>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</si>
  <si>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</si>
  <si>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</si>
  <si>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</si>
  <si>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</si>
  <si>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</si>
  <si>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</si>
  <si>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</si>
  <si>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</si>
  <si>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</si>
  <si>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</si>
  <si>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</si>
  <si>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</si>
  <si>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</si>
  <si>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</si>
  <si>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</si>
  <si>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</si>
  <si>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</si>
  <si>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</si>
  <si>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</si>
  <si>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</si>
  <si>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</si>
  <si>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</si>
  <si>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</si>
  <si>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</si>
  <si>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</si>
  <si>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</si>
  <si>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</si>
  <si>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</si>
  <si>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</si>
  <si>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</si>
  <si>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</si>
  <si>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</si>
  <si>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</si>
  <si>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</si>
  <si>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</si>
  <si>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</si>
  <si>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</si>
  <si>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</si>
  <si>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</si>
  <si>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</si>
  <si>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</si>
  <si>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Натурални показатели -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</si>
  <si>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</si>
  <si>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</si>
  <si>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</si>
  <si>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</si>
  <si>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</si>
  <si>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</si>
  <si>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</si>
  <si>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</si>
  <si>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</si>
  <si>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</si>
  <si>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</si>
  <si>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</si>
  <si>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</si>
  <si>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</si>
  <si>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</si>
  <si>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</si>
  <si>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</si>
  <si>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</si>
  <si>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</si>
  <si>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</si>
  <si>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</si>
  <si>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</si>
  <si>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</si>
  <si>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</si>
  <si>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</si>
  <si>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</si>
  <si>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</si>
  <si>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</si>
  <si>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</si>
  <si>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</si>
  <si>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</si>
  <si>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</si>
  <si>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</si>
  <si>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</si>
  <si>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</si>
  <si>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</si>
  <si>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</si>
  <si>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</si>
  <si>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</si>
  <si>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</si>
  <si>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</si>
  <si>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</si>
  <si>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</si>
  <si>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</si>
  <si>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</si>
  <si>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</si>
  <si>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</si>
  <si>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</si>
  <si>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</si>
  <si>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</si>
  <si>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</si>
  <si>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</si>
  <si>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</si>
  <si>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</si>
  <si>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</si>
  <si>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</si>
  <si>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</si>
  <si>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</si>
  <si>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</si>
  <si>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</si>
  <si>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</si>
  <si>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</si>
  <si>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</si>
  <si>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</si>
  <si>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 xml:space="preserve">валутни 
сметки </t>
  </si>
  <si>
    <t xml:space="preserve">левови
 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</si>
  <si>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</si>
  <si>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</si>
  <si>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</si>
  <si>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</si>
  <si>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</si>
  <si>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</si>
  <si>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</si>
  <si>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</si>
  <si>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</si>
  <si>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</si>
  <si>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</si>
  <si>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</si>
  <si>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</si>
  <si>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</si>
  <si>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</si>
  <si>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</si>
  <si>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</si>
  <si>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</si>
  <si>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</si>
  <si>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</si>
  <si>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</si>
  <si>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</si>
  <si>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</si>
  <si>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</si>
  <si>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</si>
  <si>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</si>
  <si>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</si>
  <si>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</si>
  <si>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</si>
  <si>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</si>
  <si>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</si>
  <si>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</si>
  <si>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</si>
  <si>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</si>
  <si>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</si>
  <si>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</si>
  <si>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</si>
  <si>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</si>
  <si>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</si>
  <si>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</si>
  <si>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</si>
  <si>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</si>
  <si>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</si>
  <si>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</si>
  <si>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</si>
  <si>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</si>
  <si>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</si>
  <si>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</si>
  <si>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</si>
  <si>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</si>
  <si>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</si>
  <si>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</si>
  <si>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t xml:space="preserve">левови
сметки </t>
  </si>
  <si>
    <t xml:space="preserve">валутни
сметки 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</si>
  <si>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</si>
  <si>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</si>
  <si>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</si>
  <si>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</si>
  <si>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</si>
  <si>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</si>
  <si>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</si>
  <si>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</si>
  <si>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</si>
  <si>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</si>
  <si>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</si>
  <si>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</si>
  <si>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</si>
  <si>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</si>
  <si>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</si>
  <si>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</si>
  <si>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</si>
  <si>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</si>
  <si>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</si>
  <si>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</si>
  <si>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</si>
  <si>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</si>
  <si>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</si>
  <si>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</si>
  <si>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</si>
  <si>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</si>
  <si>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</si>
  <si>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</si>
  <si>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</si>
  <si>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</si>
  <si>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</si>
  <si>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</si>
  <si>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</si>
  <si>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</si>
  <si>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</si>
  <si>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</si>
  <si>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</si>
  <si>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</si>
  <si>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</si>
  <si>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</si>
  <si>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</si>
  <si>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</si>
  <si>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</si>
  <si>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</si>
  <si>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</si>
  <si>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</si>
  <si>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</si>
  <si>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</si>
  <si>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</si>
  <si>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</si>
  <si>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</si>
  <si>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</si>
  <si>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</si>
  <si>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</si>
  <si>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</si>
  <si>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</si>
  <si>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</si>
  <si>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</si>
  <si>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</si>
  <si>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</si>
  <si>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</si>
  <si>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</si>
  <si>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</si>
  <si>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</si>
  <si>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</si>
  <si>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</si>
  <si>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</si>
  <si>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</si>
  <si>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</si>
  <si>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</si>
  <si>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</si>
  <si>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</si>
  <si>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</si>
  <si>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</si>
  <si>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</si>
  <si>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</si>
  <si>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</si>
  <si>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</si>
  <si>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</si>
  <si>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</si>
  <si>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</si>
  <si>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</si>
  <si>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</si>
  <si>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</si>
  <si>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</si>
  <si>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</si>
  <si>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</si>
  <si>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</si>
  <si>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</si>
  <si>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</si>
  <si>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</si>
  <si>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</si>
  <si>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</si>
  <si>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</si>
  <si>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</si>
  <si>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</si>
  <si>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</si>
  <si>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</si>
  <si>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</si>
  <si>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</si>
  <si>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</si>
  <si>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</si>
  <si>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</si>
  <si>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</si>
  <si>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</si>
  <si>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</si>
  <si>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</si>
  <si>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</si>
  <si>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</si>
  <si>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</si>
  <si>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</si>
  <si>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</si>
  <si>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</si>
  <si>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</si>
  <si>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</si>
  <si>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</si>
  <si>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</si>
  <si>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</si>
  <si>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</si>
  <si>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</si>
  <si>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</si>
  <si>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</si>
  <si>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</si>
  <si>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</si>
  <si>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</si>
  <si>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</si>
  <si>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</si>
  <si>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</si>
  <si>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</si>
  <si>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</si>
  <si>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</si>
  <si>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</si>
  <si>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</si>
  <si>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</si>
  <si>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</si>
  <si>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</si>
  <si>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</si>
  <si>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</si>
  <si>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</si>
  <si>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</si>
  <si>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</si>
  <si>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</si>
  <si>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</si>
  <si>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</si>
  <si>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</si>
  <si>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</si>
  <si>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</si>
  <si>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</si>
  <si>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</si>
  <si>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</si>
  <si>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</si>
  <si>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</si>
  <si>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</si>
  <si>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</si>
  <si>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</si>
  <si>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</si>
  <si>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</si>
  <si>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</si>
  <si>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</si>
  <si>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</si>
  <si>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</si>
  <si>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</si>
  <si>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</si>
  <si>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</si>
  <si>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</si>
  <si>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</si>
  <si>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</si>
  <si>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</si>
  <si>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</si>
  <si>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</si>
  <si>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</si>
  <si>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</si>
  <si>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</si>
  <si>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</si>
  <si>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</si>
  <si>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</si>
  <si>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</si>
  <si>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</si>
  <si>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</si>
  <si>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</si>
  <si>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</si>
  <si>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</si>
  <si>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</si>
  <si>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</si>
  <si>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</si>
  <si>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</si>
  <si>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</si>
  <si>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</si>
  <si>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</si>
  <si>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</si>
  <si>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</si>
  <si>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</si>
  <si>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</si>
  <si>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</si>
  <si>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</si>
  <si>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</si>
  <si>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</si>
  <si>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</si>
  <si>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</si>
  <si>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</si>
  <si>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</si>
  <si>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</si>
  <si>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</si>
  <si>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</si>
  <si>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</si>
  <si>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</si>
  <si>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</si>
  <si>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</si>
  <si>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</si>
  <si>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</si>
  <si>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</si>
  <si>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</si>
  <si>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</si>
  <si>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</si>
  <si>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</si>
  <si>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</si>
  <si>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</si>
  <si>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</si>
  <si>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</si>
  <si>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</si>
  <si>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</si>
  <si>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</si>
  <si>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</si>
  <si>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</si>
  <si>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</si>
  <si>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</si>
  <si>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</si>
  <si>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</si>
  <si>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</si>
  <si>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</si>
  <si>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</si>
  <si>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</si>
  <si>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</si>
  <si>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</si>
  <si>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</si>
  <si>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</si>
  <si>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</si>
  <si>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</si>
  <si>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</si>
  <si>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</si>
  <si>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</si>
  <si>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</si>
  <si>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</si>
  <si>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</si>
  <si>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</si>
  <si>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</si>
  <si>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</si>
  <si>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</si>
  <si>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</si>
  <si>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</si>
  <si>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</si>
  <si>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</si>
  <si>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</si>
  <si>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</si>
  <si>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</si>
  <si>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</si>
  <si>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</si>
  <si>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</si>
  <si>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</si>
  <si>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</si>
  <si>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</si>
  <si>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</si>
  <si>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</si>
  <si>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</si>
  <si>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</si>
  <si>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</si>
  <si>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</si>
  <si>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</si>
  <si>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</si>
  <si>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</si>
  <si>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</si>
  <si>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</si>
  <si>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</si>
  <si>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</si>
  <si>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</si>
  <si>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</si>
  <si>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</si>
  <si>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</si>
  <si>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</si>
  <si>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</si>
  <si>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</si>
  <si>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</si>
  <si>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</si>
  <si>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</si>
  <si>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</si>
  <si>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</si>
  <si>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</si>
  <si>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</si>
  <si>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</si>
  <si>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</si>
  <si>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</si>
  <si>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</si>
  <si>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</si>
  <si>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</si>
  <si>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</si>
  <si>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</si>
  <si>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</si>
  <si>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</si>
  <si>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</si>
  <si>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</si>
  <si>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</si>
  <si>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</si>
  <si>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</si>
  <si>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</si>
  <si>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</si>
  <si>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</si>
  <si>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</si>
  <si>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</si>
  <si>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</si>
  <si>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</si>
  <si>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</si>
  <si>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</si>
  <si>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</si>
  <si>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</si>
  <si>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</si>
  <si>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</si>
  <si>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</si>
  <si>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</si>
  <si>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</si>
  <si>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</si>
  <si>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</si>
  <si>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</si>
  <si>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</si>
  <si>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</si>
  <si>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</si>
  <si>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</si>
  <si>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</si>
  <si>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</si>
  <si>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</si>
  <si>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</si>
  <si>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</si>
  <si>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</si>
  <si>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</si>
  <si>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</si>
  <si>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</si>
  <si>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</si>
  <si>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</si>
  <si>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</si>
  <si>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</si>
  <si>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</si>
  <si>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</si>
  <si>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</si>
  <si>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</si>
  <si>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</si>
  <si>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</si>
  <si>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</si>
  <si>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</si>
  <si>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</si>
  <si>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</si>
  <si>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</si>
  <si>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V. ОБЩО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</si>
  <si>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</si>
  <si>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</si>
  <si>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</si>
  <si>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</si>
  <si>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</si>
  <si>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</si>
  <si>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</si>
  <si>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</si>
  <si>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</si>
  <si>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</si>
  <si>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</si>
  <si>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</si>
  <si>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</si>
  <si>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</si>
  <si>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</si>
  <si>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</si>
  <si>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</si>
  <si>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</si>
  <si>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</si>
  <si>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</si>
  <si>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</si>
  <si>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</si>
  <si>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</si>
  <si>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</si>
  <si>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</si>
  <si>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</si>
  <si>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</si>
  <si>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</si>
  <si>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</si>
  <si>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</si>
  <si>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</si>
  <si>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</si>
  <si>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31.12.2013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</si>
  <si>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2014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</si>
  <si>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2014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</si>
  <si>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31.12.2013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</si>
  <si>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2014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</si>
  <si>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</si>
  <si>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</si>
  <si>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</si>
  <si>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</si>
  <si>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А) ТРАНСФЕРИ 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</si>
  <si>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</si>
  <si>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</si>
  <si>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</si>
  <si>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</si>
  <si>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</si>
  <si>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</si>
  <si>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</si>
  <si>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</si>
  <si>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</si>
  <si>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</si>
  <si>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</si>
  <si>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</si>
  <si>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</si>
  <si>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</si>
  <si>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</si>
  <si>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</si>
  <si>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</si>
  <si>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</si>
  <si>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</si>
  <si>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</si>
  <si>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</si>
  <si>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</si>
  <si>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</si>
  <si>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</si>
  <si>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</si>
  <si>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2014 г.</t>
    </r>
    <r>
      <rPr>
        <b/>
        <sz val="14"/>
        <rFont val="Times New Roman Cyr"/>
        <family val="1"/>
      </rPr>
      <t xml:space="preserve"> ангажименти</t>
    </r>
  </si>
  <si>
    <t>i12:ad180</t>
  </si>
  <si>
    <t xml:space="preserve">коректив за касови постъпления (-) </t>
  </si>
  <si>
    <t>трансфери от МТСП по програми за осигуряване на заетост (+/-)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</si>
  <si>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</si>
  <si>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</si>
  <si>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t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t>
  </si>
  <si>
    <t>МИНИСТЕРСТВО НА ОКОЛНАТА СРЕДА И ВОДИТЕ</t>
  </si>
  <si>
    <t>b932</t>
  </si>
  <si>
    <t>d779</t>
  </si>
  <si>
    <t>c1128</t>
  </si>
  <si>
    <t>ДИРЕКТОР "БФС":          …………………………</t>
  </si>
  <si>
    <t xml:space="preserve">                      (ХРИСТИНА МЛАДЕНОВА)</t>
  </si>
  <si>
    <t xml:space="preserve">                      (РОСЕН АСЕНОВ)</t>
  </si>
  <si>
    <t>ИЗГОТВИЛ:</t>
  </si>
  <si>
    <t>Н-к отдел "БМСО":</t>
  </si>
  <si>
    <t xml:space="preserve">                      (ЛИЛИЯ  ПАУНОВА)</t>
  </si>
  <si>
    <t>Йовка Стойчовска</t>
  </si>
  <si>
    <t>сл. тел.:940 63 15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</si>
</sst>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5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8"/>
      <name val="Heba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6" fillId="2" borderId="0" applyNumberFormat="0" applyBorder="0" applyAlignment="0" applyProtection="0"/>
    <xf numFmtId="0" fontId="136" fillId="3" borderId="0" applyNumberFormat="0" applyBorder="0" applyAlignment="0" applyProtection="0"/>
    <xf numFmtId="0" fontId="136" fillId="4" borderId="0" applyNumberFormat="0" applyBorder="0" applyAlignment="0" applyProtection="0"/>
    <xf numFmtId="0" fontId="136" fillId="5" borderId="0" applyNumberFormat="0" applyBorder="0" applyAlignment="0" applyProtection="0"/>
    <xf numFmtId="0" fontId="136" fillId="6" borderId="0" applyNumberFormat="0" applyBorder="0" applyAlignment="0" applyProtection="0"/>
    <xf numFmtId="0" fontId="136" fillId="7" borderId="0" applyNumberFormat="0" applyBorder="0" applyAlignment="0" applyProtection="0"/>
    <xf numFmtId="0" fontId="136" fillId="8" borderId="0" applyNumberFormat="0" applyBorder="0" applyAlignment="0" applyProtection="0"/>
    <xf numFmtId="0" fontId="136" fillId="9" borderId="0" applyNumberFormat="0" applyBorder="0" applyAlignment="0" applyProtection="0"/>
    <xf numFmtId="0" fontId="136" fillId="10" borderId="0" applyNumberFormat="0" applyBorder="0" applyAlignment="0" applyProtection="0"/>
    <xf numFmtId="0" fontId="136" fillId="11" borderId="0" applyNumberFormat="0" applyBorder="0" applyAlignment="0" applyProtection="0"/>
    <xf numFmtId="0" fontId="136" fillId="12" borderId="0" applyNumberFormat="0" applyBorder="0" applyAlignment="0" applyProtection="0"/>
    <xf numFmtId="0" fontId="136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14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150" fillId="27" borderId="8" applyNumberFormat="0" applyAlignment="0" applyProtection="0"/>
    <xf numFmtId="9" fontId="0" fillId="0" borderId="0" applyFont="0" applyFill="0" applyBorder="0" applyAlignment="0" applyProtection="0"/>
    <xf numFmtId="0" fontId="151" fillId="0" borderId="0" applyNumberFormat="0" applyFill="0" applyBorder="0" applyAlignment="0" applyProtection="0"/>
    <xf numFmtId="0" fontId="152" fillId="0" borderId="9" applyNumberFormat="0" applyFill="0" applyAlignment="0" applyProtection="0"/>
    <xf numFmtId="0" fontId="153" fillId="0" borderId="0" applyNumberFormat="0" applyFill="0" applyBorder="0" applyAlignment="0" applyProtection="0"/>
  </cellStyleXfs>
  <cellXfs count="122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196" fontId="4" fillId="0" borderId="17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8" xfId="0" applyFont="1" applyBorder="1" applyAlignment="1" applyProtection="1" quotePrefix="1">
      <alignment horizontal="center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6" fillId="0" borderId="17" xfId="0" applyFont="1" applyBorder="1" applyAlignment="1" applyProtection="1">
      <alignment/>
      <protection locked="0"/>
    </xf>
    <xf numFmtId="0" fontId="9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4" fontId="4" fillId="0" borderId="17" xfId="0" applyNumberFormat="1" applyFont="1" applyBorder="1" applyAlignment="1" applyProtection="1">
      <alignment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1" fontId="9" fillId="0" borderId="17" xfId="0" applyNumberFormat="1" applyFont="1" applyBorder="1" applyAlignment="1" applyProtection="1" quotePrefix="1">
      <alignment horizontal="right"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21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left"/>
      <protection locked="0"/>
    </xf>
    <xf numFmtId="1" fontId="9" fillId="0" borderId="19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 locked="0"/>
    </xf>
    <xf numFmtId="1" fontId="4" fillId="0" borderId="18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9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 quotePrefix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195" fontId="9" fillId="0" borderId="19" xfId="42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8" applyFont="1" applyFill="1" applyBorder="1" applyAlignment="1">
      <alignment horizontal="left" vertical="center" wrapText="1"/>
      <protection/>
    </xf>
    <xf numFmtId="0" fontId="18" fillId="0" borderId="30" xfId="58" applyFont="1" applyFill="1" applyBorder="1" applyAlignment="1">
      <alignment horizontal="center" vertical="center" wrapText="1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 quotePrefix="1">
      <alignment horizontal="right" vertical="center"/>
      <protection/>
    </xf>
    <xf numFmtId="216" fontId="21" fillId="0" borderId="37" xfId="58" applyNumberFormat="1" applyFont="1" applyFill="1" applyBorder="1" applyAlignment="1" quotePrefix="1">
      <alignment horizontal="right" vertical="center"/>
      <protection/>
    </xf>
    <xf numFmtId="0" fontId="15" fillId="0" borderId="38" xfId="58" applyFont="1" applyFill="1" applyBorder="1" applyAlignment="1">
      <alignment horizontal="left" vertical="center" wrapText="1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216" fontId="19" fillId="0" borderId="17" xfId="58" applyNumberFormat="1" applyFont="1" applyFill="1" applyBorder="1" applyAlignment="1" quotePrefix="1">
      <alignment horizontal="right" vertical="center"/>
      <protection/>
    </xf>
    <xf numFmtId="0" fontId="15" fillId="0" borderId="17" xfId="58" applyFont="1" applyFill="1" applyBorder="1" applyAlignment="1">
      <alignment horizontal="right" vertical="center"/>
      <protection/>
    </xf>
    <xf numFmtId="0" fontId="15" fillId="0" borderId="24" xfId="58" applyFont="1" applyFill="1" applyBorder="1" applyAlignment="1">
      <alignment horizontal="left" vertical="center" wrapText="1"/>
      <protection/>
    </xf>
    <xf numFmtId="216" fontId="21" fillId="0" borderId="39" xfId="58" applyNumberFormat="1" applyFont="1" applyFill="1" applyBorder="1" applyAlignment="1" quotePrefix="1">
      <alignment horizontal="right" vertical="center"/>
      <protection/>
    </xf>
    <xf numFmtId="216" fontId="18" fillId="0" borderId="17" xfId="58" applyNumberFormat="1" applyFont="1" applyFill="1" applyBorder="1" applyAlignment="1" quotePrefix="1">
      <alignment horizontal="right" vertical="center"/>
      <protection/>
    </xf>
    <xf numFmtId="216" fontId="21" fillId="0" borderId="40" xfId="58" applyNumberFormat="1" applyFont="1" applyFill="1" applyBorder="1" applyAlignment="1" quotePrefix="1">
      <alignment horizontal="right" vertical="center"/>
      <protection/>
    </xf>
    <xf numFmtId="0" fontId="15" fillId="0" borderId="0" xfId="58" applyFont="1" applyFill="1" applyBorder="1" applyAlignment="1">
      <alignment vertical="center" wrapText="1"/>
      <protection/>
    </xf>
    <xf numFmtId="0" fontId="15" fillId="0" borderId="24" xfId="58" applyFont="1" applyFill="1" applyBorder="1" applyAlignment="1">
      <alignment vertical="center" wrapText="1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>
      <alignment horizontal="right" vertical="center"/>
      <protection/>
    </xf>
    <xf numFmtId="0" fontId="20" fillId="0" borderId="0" xfId="58" applyFont="1" applyFill="1" applyBorder="1" applyAlignment="1">
      <alignment vertical="center" wrapText="1"/>
      <protection/>
    </xf>
    <xf numFmtId="0" fontId="18" fillId="0" borderId="0" xfId="58" applyFont="1" applyFill="1" applyBorder="1" applyAlignment="1" quotePrefix="1">
      <alignment horizontal="right" vertical="center"/>
      <protection/>
    </xf>
    <xf numFmtId="216" fontId="19" fillId="0" borderId="0" xfId="58" applyNumberFormat="1" applyFont="1" applyFill="1" applyBorder="1" applyAlignment="1" quotePrefix="1">
      <alignment horizontal="right" vertical="center"/>
      <protection/>
    </xf>
    <xf numFmtId="0" fontId="18" fillId="0" borderId="17" xfId="58" applyFont="1" applyFill="1" applyBorder="1" applyAlignment="1">
      <alignment horizontal="right" vertical="center"/>
      <protection/>
    </xf>
    <xf numFmtId="0" fontId="15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/>
      <protection/>
    </xf>
    <xf numFmtId="0" fontId="20" fillId="0" borderId="38" xfId="58" applyFont="1" applyFill="1" applyBorder="1" applyAlignment="1">
      <alignment horizontal="left" vertical="center" wrapText="1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0" fontId="20" fillId="0" borderId="24" xfId="58" applyFont="1" applyFill="1" applyBorder="1" applyAlignment="1">
      <alignment vertical="center" wrapText="1"/>
      <protection/>
    </xf>
    <xf numFmtId="0" fontId="18" fillId="0" borderId="10" xfId="58" applyFont="1" applyFill="1" applyBorder="1" applyAlignment="1" quotePrefix="1">
      <alignment horizontal="right" vertical="center"/>
      <protection/>
    </xf>
    <xf numFmtId="0" fontId="21" fillId="0" borderId="10" xfId="58" applyFont="1" applyFill="1" applyBorder="1" applyAlignment="1">
      <alignment horizontal="right" vertical="center"/>
      <protection/>
    </xf>
    <xf numFmtId="216" fontId="21" fillId="0" borderId="0" xfId="58" applyNumberFormat="1" applyFont="1" applyFill="1" applyBorder="1" applyAlignment="1" quotePrefix="1">
      <alignment horizontal="center" vertical="center"/>
      <protection/>
    </xf>
    <xf numFmtId="216" fontId="19" fillId="0" borderId="15" xfId="58" applyNumberFormat="1" applyFont="1" applyFill="1" applyBorder="1" applyAlignment="1" quotePrefix="1">
      <alignment horizontal="right" vertical="center"/>
      <protection/>
    </xf>
    <xf numFmtId="0" fontId="20" fillId="0" borderId="0" xfId="58" applyFont="1" applyFill="1" applyBorder="1" applyAlignment="1">
      <alignment horizontal="left" vertical="center" wrapText="1"/>
      <protection/>
    </xf>
    <xf numFmtId="216" fontId="24" fillId="0" borderId="40" xfId="58" applyNumberFormat="1" applyFont="1" applyFill="1" applyBorder="1" applyAlignment="1" quotePrefix="1">
      <alignment horizontal="right"/>
      <protection/>
    </xf>
    <xf numFmtId="216" fontId="24" fillId="0" borderId="37" xfId="58" applyNumberFormat="1" applyFont="1" applyFill="1" applyBorder="1" applyAlignment="1" quotePrefix="1">
      <alignment horizontal="right"/>
      <protection/>
    </xf>
    <xf numFmtId="216" fontId="24" fillId="0" borderId="39" xfId="58" applyNumberFormat="1" applyFont="1" applyFill="1" applyBorder="1" applyAlignment="1" quotePrefix="1">
      <alignment horizontal="right"/>
      <protection/>
    </xf>
    <xf numFmtId="0" fontId="15" fillId="0" borderId="38" xfId="58" applyFont="1" applyFill="1" applyBorder="1" applyAlignment="1">
      <alignment vertical="center" wrapText="1"/>
      <protection/>
    </xf>
    <xf numFmtId="216" fontId="21" fillId="0" borderId="41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horizontal="left" vertical="center" wrapText="1"/>
      <protection/>
    </xf>
    <xf numFmtId="216" fontId="21" fillId="0" borderId="43" xfId="58" applyNumberFormat="1" applyFont="1" applyFill="1" applyBorder="1" applyAlignment="1" quotePrefix="1">
      <alignment horizontal="right" vertical="center"/>
      <protection/>
    </xf>
    <xf numFmtId="0" fontId="15" fillId="0" borderId="42" xfId="58" applyFont="1" applyFill="1" applyBorder="1" applyAlignment="1">
      <alignment vertical="center" wrapText="1"/>
      <protection/>
    </xf>
    <xf numFmtId="216" fontId="21" fillId="0" borderId="44" xfId="58" applyNumberFormat="1" applyFont="1" applyFill="1" applyBorder="1" applyAlignment="1" quotePrefix="1">
      <alignment horizontal="right" vertical="center"/>
      <protection/>
    </xf>
    <xf numFmtId="0" fontId="15" fillId="0" borderId="45" xfId="58" applyFont="1" applyFill="1" applyBorder="1" applyAlignment="1">
      <alignment vertical="center" wrapText="1"/>
      <protection/>
    </xf>
    <xf numFmtId="0" fontId="20" fillId="0" borderId="45" xfId="58" applyFont="1" applyFill="1" applyBorder="1" applyAlignment="1">
      <alignment horizontal="left" vertical="center" wrapText="1"/>
      <protection/>
    </xf>
    <xf numFmtId="0" fontId="18" fillId="0" borderId="17" xfId="58" applyFont="1" applyFill="1" applyBorder="1" applyAlignment="1" quotePrefix="1">
      <alignment horizontal="center" vertical="center"/>
      <protection/>
    </xf>
    <xf numFmtId="0" fontId="18" fillId="0" borderId="17" xfId="58" applyFont="1" applyFill="1" applyBorder="1" applyAlignment="1">
      <alignment horizontal="center" vertical="center"/>
      <protection/>
    </xf>
    <xf numFmtId="196" fontId="15" fillId="0" borderId="17" xfId="58" applyNumberFormat="1" applyFont="1" applyFill="1" applyBorder="1" applyAlignment="1">
      <alignment horizontal="right" vertical="center"/>
      <protection/>
    </xf>
    <xf numFmtId="0" fontId="20" fillId="0" borderId="38" xfId="58" applyFont="1" applyFill="1" applyBorder="1" applyAlignment="1">
      <alignment vertical="center" wrapText="1"/>
      <protection/>
    </xf>
    <xf numFmtId="216" fontId="19" fillId="0" borderId="17" xfId="58" applyNumberFormat="1" applyFont="1" applyFill="1" applyBorder="1" applyAlignment="1" quotePrefix="1">
      <alignment horizontal="right"/>
      <protection/>
    </xf>
    <xf numFmtId="196" fontId="15" fillId="0" borderId="17" xfId="58" applyNumberFormat="1" applyFont="1" applyFill="1" applyBorder="1" applyAlignment="1">
      <alignment horizontal="right"/>
      <protection/>
    </xf>
    <xf numFmtId="216" fontId="21" fillId="0" borderId="40" xfId="58" applyNumberFormat="1" applyFont="1" applyFill="1" applyBorder="1" applyAlignment="1" quotePrefix="1">
      <alignment horizontal="right" vertical="top"/>
      <protection/>
    </xf>
    <xf numFmtId="0" fontId="15" fillId="0" borderId="38" xfId="58" applyFont="1" applyFill="1" applyBorder="1" applyAlignment="1">
      <alignment vertical="top" wrapText="1"/>
      <protection/>
    </xf>
    <xf numFmtId="216" fontId="21" fillId="0" borderId="37" xfId="58" applyNumberFormat="1" applyFont="1" applyFill="1" applyBorder="1" applyAlignment="1" quotePrefix="1">
      <alignment horizontal="right" vertical="top"/>
      <protection/>
    </xf>
    <xf numFmtId="0" fontId="15" fillId="0" borderId="0" xfId="58" applyFont="1" applyFill="1" applyBorder="1" applyAlignment="1">
      <alignment vertical="top" wrapText="1"/>
      <protection/>
    </xf>
    <xf numFmtId="216" fontId="21" fillId="0" borderId="39" xfId="58" applyNumberFormat="1" applyFont="1" applyFill="1" applyBorder="1" applyAlignment="1" quotePrefix="1">
      <alignment horizontal="right" vertical="top"/>
      <protection/>
    </xf>
    <xf numFmtId="0" fontId="15" fillId="0" borderId="24" xfId="58" applyFont="1" applyFill="1" applyBorder="1" applyAlignment="1">
      <alignment vertical="top" wrapText="1"/>
      <protection/>
    </xf>
    <xf numFmtId="216" fontId="21" fillId="0" borderId="46" xfId="58" applyNumberFormat="1" applyFont="1" applyFill="1" applyBorder="1" applyAlignment="1" quotePrefix="1">
      <alignment horizontal="right" vertical="center"/>
      <protection/>
    </xf>
    <xf numFmtId="196" fontId="15" fillId="0" borderId="0" xfId="58" applyNumberFormat="1" applyFont="1" applyFill="1" applyBorder="1" applyAlignment="1">
      <alignment vertical="center"/>
      <protection/>
    </xf>
    <xf numFmtId="218" fontId="18" fillId="0" borderId="17" xfId="58" applyNumberFormat="1" applyFont="1" applyFill="1" applyBorder="1" applyAlignment="1" quotePrefix="1">
      <alignment horizontal="right" vertical="center"/>
      <protection/>
    </xf>
    <xf numFmtId="218" fontId="18" fillId="0" borderId="22" xfId="58" applyNumberFormat="1" applyFont="1" applyFill="1" applyBorder="1" applyAlignment="1" quotePrefix="1">
      <alignment horizontal="right" vertical="center"/>
      <protection/>
    </xf>
    <xf numFmtId="218" fontId="18" fillId="0" borderId="10" xfId="58" applyNumberFormat="1" applyFont="1" applyFill="1" applyBorder="1" applyAlignment="1">
      <alignment horizontal="right" vertic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8" fillId="0" borderId="0" xfId="58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 wrapText="1"/>
      <protection/>
    </xf>
    <xf numFmtId="216" fontId="15" fillId="0" borderId="17" xfId="58" applyNumberFormat="1" applyFont="1" applyFill="1" applyBorder="1" applyAlignment="1">
      <alignment horizontal="right" vertical="center"/>
      <protection/>
    </xf>
    <xf numFmtId="0" fontId="20" fillId="0" borderId="42" xfId="58" applyFont="1" applyFill="1" applyBorder="1" applyAlignment="1">
      <alignment horizontal="left" vertical="center" wrapText="1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15" fillId="0" borderId="27" xfId="58" applyFont="1" applyFill="1" applyBorder="1" applyAlignment="1">
      <alignment horizontal="center" vertical="center" wrapText="1"/>
      <protection/>
    </xf>
    <xf numFmtId="216" fontId="18" fillId="0" borderId="10" xfId="58" applyNumberFormat="1" applyFont="1" applyFill="1" applyBorder="1" applyAlignment="1" quotePrefix="1">
      <alignment horizontal="center" vertical="center"/>
      <protection/>
    </xf>
    <xf numFmtId="216" fontId="20" fillId="0" borderId="10" xfId="58" applyNumberFormat="1" applyFont="1" applyFill="1" applyBorder="1" applyAlignment="1" quotePrefix="1">
      <alignment horizontal="center" vertical="center"/>
      <protection/>
    </xf>
    <xf numFmtId="0" fontId="15" fillId="0" borderId="17" xfId="58" applyFont="1" applyFill="1" applyBorder="1" applyAlignment="1">
      <alignment vertical="center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9" fillId="0" borderId="0" xfId="58" applyFont="1" applyFill="1" applyBorder="1">
      <alignment/>
      <protection/>
    </xf>
    <xf numFmtId="0" fontId="19" fillId="0" borderId="0" xfId="58" applyFont="1" applyFill="1" applyBorder="1" applyAlignment="1" quotePrefix="1">
      <alignment horizontal="center"/>
      <protection/>
    </xf>
    <xf numFmtId="216" fontId="21" fillId="0" borderId="40" xfId="58" applyNumberFormat="1" applyFont="1" applyFill="1" applyBorder="1" applyAlignment="1">
      <alignment horizontal="right" vertical="center"/>
      <protection/>
    </xf>
    <xf numFmtId="0" fontId="20" fillId="0" borderId="27" xfId="58" applyFont="1" applyFill="1" applyBorder="1" applyAlignment="1">
      <alignment horizontal="left" vertical="center" wrapText="1"/>
      <protection/>
    </xf>
    <xf numFmtId="216" fontId="18" fillId="0" borderId="27" xfId="58" applyNumberFormat="1" applyFont="1" applyFill="1" applyBorder="1" applyAlignment="1" quotePrefix="1">
      <alignment horizontal="right" vertical="center"/>
      <protection/>
    </xf>
    <xf numFmtId="216" fontId="21" fillId="0" borderId="10" xfId="58" applyNumberFormat="1" applyFont="1" applyFill="1" applyBorder="1" applyAlignment="1" quotePrefix="1">
      <alignment horizontal="right" vertical="center"/>
      <protection/>
    </xf>
    <xf numFmtId="0" fontId="15" fillId="0" borderId="10" xfId="58" applyFont="1" applyFill="1" applyBorder="1" applyAlignment="1">
      <alignment horizontal="center" vertical="center" wrapText="1"/>
      <protection/>
    </xf>
    <xf numFmtId="216" fontId="21" fillId="0" borderId="40" xfId="58" applyNumberFormat="1" applyFont="1" applyFill="1" applyBorder="1" applyAlignment="1" quotePrefix="1">
      <alignment horizontal="right"/>
      <protection/>
    </xf>
    <xf numFmtId="216" fontId="21" fillId="0" borderId="39" xfId="58" applyNumberFormat="1" applyFont="1" applyFill="1" applyBorder="1" applyAlignment="1" quotePrefix="1">
      <alignment horizontal="right"/>
      <protection/>
    </xf>
    <xf numFmtId="0" fontId="15" fillId="0" borderId="45" xfId="58" applyFont="1" applyFill="1" applyBorder="1" applyAlignment="1">
      <alignment horizontal="left" vertical="center" wrapText="1"/>
      <protection/>
    </xf>
    <xf numFmtId="0" fontId="15" fillId="0" borderId="47" xfId="58" applyFont="1" applyFill="1" applyBorder="1" applyAlignment="1">
      <alignment horizontal="left" vertical="center" wrapText="1"/>
      <protection/>
    </xf>
    <xf numFmtId="216" fontId="21" fillId="0" borderId="48" xfId="58" applyNumberFormat="1" applyFont="1" applyFill="1" applyBorder="1" applyAlignment="1" quotePrefix="1">
      <alignment horizontal="right" vertical="center"/>
      <protection/>
    </xf>
    <xf numFmtId="0" fontId="15" fillId="0" borderId="49" xfId="58" applyFont="1" applyFill="1" applyBorder="1" applyAlignment="1">
      <alignment horizontal="left" vertical="center" wrapText="1"/>
      <protection/>
    </xf>
    <xf numFmtId="3" fontId="15" fillId="0" borderId="50" xfId="61" applyNumberFormat="1" applyFont="1" applyBorder="1" applyAlignment="1" applyProtection="1">
      <alignment vertical="center"/>
      <protection locked="0"/>
    </xf>
    <xf numFmtId="216" fontId="21" fillId="0" borderId="37" xfId="58" applyNumberFormat="1" applyFont="1" applyFill="1" applyBorder="1" applyAlignment="1" quotePrefix="1">
      <alignment horizontal="right"/>
      <protection/>
    </xf>
    <xf numFmtId="216" fontId="21" fillId="0" borderId="51" xfId="58" applyNumberFormat="1" applyFont="1" applyFill="1" applyBorder="1" applyAlignment="1" quotePrefix="1">
      <alignment horizontal="right" vertical="center"/>
      <protection/>
    </xf>
    <xf numFmtId="0" fontId="15" fillId="0" borderId="52" xfId="58" applyFont="1" applyFill="1" applyBorder="1" applyAlignment="1">
      <alignment horizontal="left" vertical="center" wrapText="1"/>
      <protection/>
    </xf>
    <xf numFmtId="216" fontId="21" fillId="0" borderId="51" xfId="58" applyNumberFormat="1" applyFont="1" applyFill="1" applyBorder="1" applyAlignment="1" quotePrefix="1">
      <alignment horizontal="right"/>
      <protection/>
    </xf>
    <xf numFmtId="196" fontId="18" fillId="0" borderId="22" xfId="58" applyNumberFormat="1" applyFont="1" applyFill="1" applyBorder="1" applyAlignment="1">
      <alignment horizontal="right" vertical="center"/>
      <protection/>
    </xf>
    <xf numFmtId="196" fontId="18" fillId="0" borderId="10" xfId="58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8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5" applyFont="1" applyAlignment="1">
      <alignment vertical="center"/>
      <protection/>
    </xf>
    <xf numFmtId="0" fontId="15" fillId="0" borderId="0" xfId="55" applyFont="1" applyAlignment="1">
      <alignment vertical="center" wrapText="1"/>
      <protection/>
    </xf>
    <xf numFmtId="1" fontId="39" fillId="34" borderId="0" xfId="55" applyNumberFormat="1" applyFont="1" applyFill="1" applyAlignment="1">
      <alignment vertical="center"/>
      <protection/>
    </xf>
    <xf numFmtId="1" fontId="39" fillId="35" borderId="0" xfId="55" applyNumberFormat="1" applyFont="1" applyFill="1" applyAlignment="1">
      <alignment vertical="center"/>
      <protection/>
    </xf>
    <xf numFmtId="0" fontId="15" fillId="0" borderId="0" xfId="55" applyFont="1" applyAlignment="1" applyProtection="1">
      <alignment vertical="center"/>
      <protection/>
    </xf>
    <xf numFmtId="1" fontId="39" fillId="0" borderId="0" xfId="55" applyNumberFormat="1" applyFont="1" applyFill="1" applyAlignment="1">
      <alignment vertical="center"/>
      <protection/>
    </xf>
    <xf numFmtId="0" fontId="15" fillId="34" borderId="0" xfId="55" applyFont="1" applyFill="1" applyAlignment="1">
      <alignment vertical="center"/>
      <protection/>
    </xf>
    <xf numFmtId="0" fontId="15" fillId="35" borderId="0" xfId="55" applyFont="1" applyFill="1" applyAlignment="1">
      <alignment vertical="center"/>
      <protection/>
    </xf>
    <xf numFmtId="3" fontId="15" fillId="0" borderId="0" xfId="55" applyNumberFormat="1" applyFont="1" applyFill="1" applyAlignment="1" applyProtection="1">
      <alignment horizontal="right" vertical="center"/>
      <protection/>
    </xf>
    <xf numFmtId="0" fontId="16" fillId="0" borderId="0" xfId="55" applyFont="1" applyProtection="1">
      <alignment/>
      <protection locked="0"/>
    </xf>
    <xf numFmtId="0" fontId="16" fillId="0" borderId="0" xfId="55" applyFont="1" applyProtection="1">
      <alignment/>
      <protection/>
    </xf>
    <xf numFmtId="0" fontId="15" fillId="0" borderId="0" xfId="55" applyFont="1" applyAlignment="1" applyProtection="1">
      <alignment vertical="center"/>
      <protection locked="0"/>
    </xf>
    <xf numFmtId="0" fontId="15" fillId="0" borderId="0" xfId="55" applyFont="1" applyBorder="1" applyAlignment="1">
      <alignment vertical="center"/>
      <protection/>
    </xf>
    <xf numFmtId="0" fontId="15" fillId="0" borderId="0" xfId="55" applyFont="1" applyBorder="1" applyAlignment="1">
      <alignment vertical="center" wrapText="1"/>
      <protection/>
    </xf>
    <xf numFmtId="0" fontId="15" fillId="0" borderId="0" xfId="55" applyFont="1" applyAlignment="1">
      <alignment horizontal="center" vertical="center"/>
      <protection/>
    </xf>
    <xf numFmtId="214" fontId="15" fillId="33" borderId="0" xfId="55" applyNumberFormat="1" applyFont="1" applyFill="1" applyAlignment="1" applyProtection="1">
      <alignment horizontal="center" vertical="center"/>
      <protection locked="0"/>
    </xf>
    <xf numFmtId="0" fontId="15" fillId="0" borderId="0" xfId="55" applyFont="1" applyAlignment="1" quotePrefix="1">
      <alignment vertical="center"/>
      <protection/>
    </xf>
    <xf numFmtId="49" fontId="18" fillId="33" borderId="36" xfId="55" applyNumberFormat="1" applyFont="1" applyFill="1" applyBorder="1" applyAlignment="1" applyProtection="1">
      <alignment horizontal="center" vertical="center"/>
      <protection locked="0"/>
    </xf>
    <xf numFmtId="0" fontId="15" fillId="0" borderId="0" xfId="55" applyFont="1" applyAlignment="1" quotePrefix="1">
      <alignment horizontal="center" vertical="center"/>
      <protection/>
    </xf>
    <xf numFmtId="215" fontId="15" fillId="0" borderId="0" xfId="55" applyNumberFormat="1" applyFont="1" applyAlignment="1">
      <alignment vertical="center"/>
      <protection/>
    </xf>
    <xf numFmtId="0" fontId="15" fillId="0" borderId="0" xfId="55" applyFont="1" applyAlignment="1" applyProtection="1" quotePrefix="1">
      <alignment horizontal="center" vertical="center"/>
      <protection/>
    </xf>
    <xf numFmtId="215" fontId="15" fillId="0" borderId="0" xfId="55" applyNumberFormat="1" applyFont="1" applyAlignment="1" applyProtection="1">
      <alignment vertical="center"/>
      <protection/>
    </xf>
    <xf numFmtId="0" fontId="15" fillId="0" borderId="0" xfId="55" applyFont="1" applyAlignment="1" quotePrefix="1">
      <alignment horizontal="right" vertical="center"/>
      <protection/>
    </xf>
    <xf numFmtId="0" fontId="15" fillId="0" borderId="53" xfId="55" applyFont="1" applyBorder="1" applyAlignment="1">
      <alignment horizontal="center" vertical="center" wrapText="1"/>
      <protection/>
    </xf>
    <xf numFmtId="0" fontId="15" fillId="0" borderId="14" xfId="55" applyFont="1" applyBorder="1" applyAlignment="1">
      <alignment horizontal="center" vertical="center"/>
      <protection/>
    </xf>
    <xf numFmtId="0" fontId="15" fillId="35" borderId="0" xfId="55" applyFont="1" applyFill="1" applyBorder="1" applyAlignment="1">
      <alignment vertical="center"/>
      <protection/>
    </xf>
    <xf numFmtId="0" fontId="15" fillId="0" borderId="17" xfId="55" applyFont="1" applyBorder="1" applyAlignment="1">
      <alignment horizontal="center" vertical="center"/>
      <protection/>
    </xf>
    <xf numFmtId="0" fontId="15" fillId="0" borderId="23" xfId="55" applyFont="1" applyBorder="1" applyAlignment="1">
      <alignment horizontal="center" vertical="center"/>
      <protection/>
    </xf>
    <xf numFmtId="0" fontId="15" fillId="0" borderId="18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vertical="center"/>
      <protection/>
    </xf>
    <xf numFmtId="0" fontId="15" fillId="0" borderId="30" xfId="55" applyFont="1" applyBorder="1" applyAlignment="1">
      <alignment horizontal="center" vertical="center"/>
      <protection/>
    </xf>
    <xf numFmtId="0" fontId="15" fillId="0" borderId="13" xfId="55" applyFont="1" applyBorder="1" applyAlignment="1">
      <alignment horizontal="left" vertical="center" wrapText="1"/>
      <protection/>
    </xf>
    <xf numFmtId="0" fontId="18" fillId="0" borderId="0" xfId="55" applyFont="1" applyAlignment="1">
      <alignment vertical="center"/>
      <protection/>
    </xf>
    <xf numFmtId="0" fontId="18" fillId="34" borderId="0" xfId="55" applyFont="1" applyFill="1" applyAlignment="1">
      <alignment vertical="center"/>
      <protection/>
    </xf>
    <xf numFmtId="0" fontId="18" fillId="35" borderId="0" xfId="55" applyFont="1" applyFill="1" applyAlignment="1">
      <alignment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 locked="0"/>
    </xf>
    <xf numFmtId="0" fontId="15" fillId="36" borderId="0" xfId="55" applyFont="1" applyFill="1" applyAlignment="1">
      <alignment vertical="center"/>
      <protection/>
    </xf>
    <xf numFmtId="0" fontId="22" fillId="0" borderId="0" xfId="55" applyFont="1" applyAlignment="1">
      <alignment vertical="center"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5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/>
    </xf>
    <xf numFmtId="0" fontId="22" fillId="37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/>
    </xf>
    <xf numFmtId="0" fontId="15" fillId="0" borderId="0" xfId="55" applyFont="1" applyFill="1" applyAlignment="1">
      <alignment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 locked="0"/>
    </xf>
    <xf numFmtId="3" fontId="22" fillId="0" borderId="46" xfId="55" applyNumberFormat="1" applyFont="1" applyFill="1" applyBorder="1" applyAlignment="1" applyProtection="1">
      <alignment horizontal="right" vertical="center"/>
      <protection locked="0"/>
    </xf>
    <xf numFmtId="3" fontId="22" fillId="0" borderId="50" xfId="55" applyNumberFormat="1" applyFont="1" applyFill="1" applyBorder="1" applyAlignment="1" applyProtection="1">
      <alignment horizontal="right" vertical="center"/>
      <protection locked="0"/>
    </xf>
    <xf numFmtId="0" fontId="22" fillId="36" borderId="0" xfId="55" applyFont="1" applyFill="1" applyAlignment="1">
      <alignment vertical="center"/>
      <protection/>
    </xf>
    <xf numFmtId="3" fontId="22" fillId="0" borderId="50" xfId="55" applyNumberFormat="1" applyFont="1" applyBorder="1" applyAlignment="1" applyProtection="1">
      <alignment horizontal="right" vertical="center"/>
      <protection locked="0"/>
    </xf>
    <xf numFmtId="0" fontId="15" fillId="0" borderId="37" xfId="58" applyNumberFormat="1" applyFont="1" applyFill="1" applyBorder="1" applyAlignment="1" quotePrefix="1">
      <alignment horizontal="right"/>
      <protection/>
    </xf>
    <xf numFmtId="0" fontId="15" fillId="0" borderId="23" xfId="58" applyNumberFormat="1" applyFont="1" applyFill="1" applyBorder="1" applyAlignment="1" quotePrefix="1">
      <alignment horizontal="right"/>
      <protection/>
    </xf>
    <xf numFmtId="0" fontId="22" fillId="0" borderId="23" xfId="58" applyNumberFormat="1" applyFont="1" applyFill="1" applyBorder="1" applyAlignment="1" quotePrefix="1">
      <alignment horizontal="right"/>
      <protection/>
    </xf>
    <xf numFmtId="0" fontId="22" fillId="0" borderId="0" xfId="55" applyNumberFormat="1" applyFont="1" applyAlignment="1">
      <alignment horizontal="right"/>
      <protection/>
    </xf>
    <xf numFmtId="0" fontId="15" fillId="0" borderId="0" xfId="55" applyNumberFormat="1" applyFont="1" applyAlignment="1">
      <alignment horizontal="right"/>
      <protection/>
    </xf>
    <xf numFmtId="0" fontId="15" fillId="36" borderId="0" xfId="55" applyNumberFormat="1" applyFont="1" applyFill="1" applyAlignment="1">
      <alignment horizontal="right"/>
      <protection/>
    </xf>
    <xf numFmtId="0" fontId="15" fillId="0" borderId="0" xfId="55" applyNumberFormat="1" applyFont="1" applyFill="1" applyAlignment="1">
      <alignment horizontal="right"/>
      <protection/>
    </xf>
    <xf numFmtId="0" fontId="22" fillId="0" borderId="0" xfId="58" applyNumberFormat="1" applyFont="1" applyFill="1" applyAlignment="1">
      <alignment horizontal="right"/>
      <protection/>
    </xf>
    <xf numFmtId="196" fontId="19" fillId="0" borderId="0" xfId="58" applyNumberFormat="1" applyFont="1" applyFill="1" applyBorder="1">
      <alignment/>
      <protection/>
    </xf>
    <xf numFmtId="0" fontId="22" fillId="0" borderId="0" xfId="58" applyFont="1" applyFill="1" applyBorder="1">
      <alignment/>
      <protection/>
    </xf>
    <xf numFmtId="0" fontId="15" fillId="0" borderId="0" xfId="58" applyNumberFormat="1" applyFont="1" applyFill="1" applyAlignment="1">
      <alignment horizontal="right"/>
      <protection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196" fontId="15" fillId="0" borderId="0" xfId="58" applyNumberFormat="1" applyFont="1" applyFill="1" applyProtection="1">
      <alignment/>
      <protection locked="0"/>
    </xf>
    <xf numFmtId="196" fontId="15" fillId="0" borderId="0" xfId="58" applyNumberFormat="1" applyFont="1" applyFill="1">
      <alignment/>
      <protection/>
    </xf>
    <xf numFmtId="196" fontId="15" fillId="0" borderId="0" xfId="58" applyNumberFormat="1" applyFont="1" applyFill="1" applyBorder="1">
      <alignment/>
      <protection/>
    </xf>
    <xf numFmtId="196" fontId="18" fillId="0" borderId="0" xfId="58" applyNumberFormat="1" applyFont="1" applyFill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horizontal="right" vertical="center"/>
      <protection locked="0"/>
    </xf>
    <xf numFmtId="0" fontId="15" fillId="0" borderId="0" xfId="55" applyNumberFormat="1" applyFont="1" applyBorder="1" applyAlignment="1">
      <alignment horizontal="right"/>
      <protection/>
    </xf>
    <xf numFmtId="0" fontId="15" fillId="0" borderId="27" xfId="55" applyFont="1" applyBorder="1" applyAlignment="1">
      <alignment horizontal="center" vertical="center" wrapText="1"/>
      <protection/>
    </xf>
    <xf numFmtId="3" fontId="15" fillId="0" borderId="10" xfId="55" applyNumberFormat="1" applyFont="1" applyBorder="1" applyAlignment="1" applyProtection="1">
      <alignment horizontal="right" vertical="center"/>
      <protection/>
    </xf>
    <xf numFmtId="3" fontId="15" fillId="0" borderId="0" xfId="55" applyNumberFormat="1" applyFont="1" applyBorder="1" applyAlignment="1" applyProtection="1">
      <alignment horizontal="right" vertical="center"/>
      <protection locked="0"/>
    </xf>
    <xf numFmtId="3" fontId="15" fillId="0" borderId="0" xfId="55" applyNumberFormat="1" applyFont="1" applyAlignment="1">
      <alignment horizontal="right" vertical="center"/>
      <protection/>
    </xf>
    <xf numFmtId="3" fontId="15" fillId="0" borderId="0" xfId="55" applyNumberFormat="1" applyFont="1" applyAlignment="1">
      <alignment horizontal="center" vertical="center"/>
      <protection/>
    </xf>
    <xf numFmtId="14" fontId="15" fillId="0" borderId="0" xfId="55" applyNumberFormat="1" applyFont="1" applyFill="1" applyAlignment="1" applyProtection="1" quotePrefix="1">
      <alignment horizontal="center" vertical="center"/>
      <protection/>
    </xf>
    <xf numFmtId="14" fontId="15" fillId="0" borderId="0" xfId="55" applyNumberFormat="1" applyFont="1" applyFill="1" applyAlignment="1" applyProtection="1">
      <alignment horizontal="center" vertical="center"/>
      <protection/>
    </xf>
    <xf numFmtId="49" fontId="15" fillId="0" borderId="0" xfId="55" applyNumberFormat="1" applyFont="1" applyFill="1" applyAlignment="1" applyProtection="1">
      <alignment horizontal="center" vertical="center"/>
      <protection/>
    </xf>
    <xf numFmtId="3" fontId="15" fillId="0" borderId="0" xfId="55" applyNumberFormat="1" applyFont="1" applyAlignment="1" quotePrefix="1">
      <alignment horizontal="right" vertical="center"/>
      <protection/>
    </xf>
    <xf numFmtId="3" fontId="15" fillId="0" borderId="0" xfId="55" applyNumberFormat="1" applyFont="1" applyAlignment="1" applyProtection="1">
      <alignment horizontal="right" vertical="center"/>
      <protection/>
    </xf>
    <xf numFmtId="217" fontId="18" fillId="33" borderId="36" xfId="55" applyNumberFormat="1" applyFont="1" applyFill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3" fontId="15" fillId="0" borderId="0" xfId="55" applyNumberFormat="1" applyFont="1" applyAlignment="1" applyProtection="1" quotePrefix="1">
      <alignment horizontal="right" vertical="center"/>
      <protection/>
    </xf>
    <xf numFmtId="0" fontId="20" fillId="0" borderId="0" xfId="55" applyFont="1" applyFill="1" applyAlignment="1">
      <alignment vertical="center"/>
      <protection/>
    </xf>
    <xf numFmtId="0" fontId="15" fillId="0" borderId="0" xfId="55" applyFont="1" applyFill="1" applyAlignment="1" quotePrefix="1">
      <alignment vertical="center"/>
      <protection/>
    </xf>
    <xf numFmtId="0" fontId="15" fillId="0" borderId="0" xfId="55" applyFont="1" applyFill="1" applyAlignment="1" applyProtection="1">
      <alignment vertical="center"/>
      <protection/>
    </xf>
    <xf numFmtId="0" fontId="15" fillId="0" borderId="0" xfId="55" applyFont="1" applyFill="1" applyAlignment="1" applyProtection="1" quotePrefix="1">
      <alignment horizontal="right" vertical="center"/>
      <protection/>
    </xf>
    <xf numFmtId="0" fontId="15" fillId="0" borderId="15" xfId="55" applyFont="1" applyBorder="1" applyAlignment="1">
      <alignment horizontal="center" vertical="center" wrapText="1"/>
      <protection/>
    </xf>
    <xf numFmtId="0" fontId="42" fillId="0" borderId="10" xfId="55" applyFont="1" applyFill="1" applyBorder="1" applyAlignment="1">
      <alignment vertical="center"/>
      <protection/>
    </xf>
    <xf numFmtId="0" fontId="35" fillId="0" borderId="10" xfId="55" applyFont="1" applyFill="1" applyBorder="1" applyAlignment="1">
      <alignment vertical="center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15" fillId="0" borderId="17" xfId="55" applyFont="1" applyBorder="1" applyAlignment="1" quotePrefix="1">
      <alignment horizontal="center" vertical="center" wrapText="1"/>
      <protection/>
    </xf>
    <xf numFmtId="1" fontId="15" fillId="0" borderId="18" xfId="55" applyNumberFormat="1" applyFont="1" applyBorder="1" applyAlignment="1">
      <alignment horizontal="center" vertical="center"/>
      <protection/>
    </xf>
    <xf numFmtId="0" fontId="42" fillId="0" borderId="10" xfId="55" applyFont="1" applyFill="1" applyBorder="1" applyAlignment="1">
      <alignment horizontal="center" vertical="center"/>
      <protection/>
    </xf>
    <xf numFmtId="0" fontId="15" fillId="0" borderId="21" xfId="55" applyFont="1" applyBorder="1" applyAlignment="1">
      <alignment horizontal="center" vertical="center"/>
      <protection/>
    </xf>
    <xf numFmtId="0" fontId="15" fillId="0" borderId="27" xfId="55" applyFont="1" applyBorder="1" applyAlignment="1">
      <alignment horizontal="left" vertical="center" wrapText="1"/>
      <protection/>
    </xf>
    <xf numFmtId="3" fontId="42" fillId="0" borderId="10" xfId="55" applyNumberFormat="1" applyFont="1" applyFill="1" applyBorder="1" applyAlignment="1" quotePrefix="1">
      <alignment horizontal="center" vertical="center"/>
      <protection/>
    </xf>
    <xf numFmtId="3" fontId="42" fillId="0" borderId="10" xfId="55" applyNumberFormat="1" applyFont="1" applyFill="1" applyBorder="1" applyAlignment="1">
      <alignment horizontal="center" vertical="center"/>
      <protection/>
    </xf>
    <xf numFmtId="3" fontId="42" fillId="0" borderId="10" xfId="55" applyNumberFormat="1" applyFont="1" applyFill="1" applyBorder="1" applyAlignment="1" applyProtection="1">
      <alignment horizontal="center" vertical="center"/>
      <protection/>
    </xf>
    <xf numFmtId="3" fontId="42" fillId="0" borderId="21" xfId="55" applyNumberFormat="1" applyFont="1" applyBorder="1" applyAlignment="1" quotePrefix="1">
      <alignment horizontal="center" vertical="center"/>
      <protection/>
    </xf>
    <xf numFmtId="0" fontId="43" fillId="38" borderId="21" xfId="55" applyFont="1" applyFill="1" applyBorder="1" applyAlignment="1" quotePrefix="1">
      <alignment horizontal="center" vertical="center"/>
      <protection/>
    </xf>
    <xf numFmtId="0" fontId="15" fillId="0" borderId="17" xfId="55" applyFont="1" applyBorder="1" applyAlignment="1">
      <alignment horizontal="center" vertical="center" wrapText="1"/>
      <protection/>
    </xf>
    <xf numFmtId="0" fontId="15" fillId="0" borderId="23" xfId="55" applyFont="1" applyBorder="1" applyAlignment="1">
      <alignment horizontal="center" vertical="center" wrapText="1"/>
      <protection/>
    </xf>
    <xf numFmtId="3" fontId="15" fillId="0" borderId="18" xfId="55" applyNumberFormat="1" applyFont="1" applyBorder="1" applyAlignment="1" applyProtection="1">
      <alignment horizontal="right" vertical="center"/>
      <protection/>
    </xf>
    <xf numFmtId="3" fontId="45" fillId="0" borderId="14" xfId="55" applyNumberFormat="1" applyFont="1" applyFill="1" applyBorder="1" applyAlignment="1" applyProtection="1">
      <alignment horizontal="center" vertical="center" wrapText="1"/>
      <protection/>
    </xf>
    <xf numFmtId="0" fontId="16" fillId="35" borderId="0" xfId="55" applyFont="1" applyFill="1" applyAlignment="1">
      <alignment vertical="center"/>
      <protection/>
    </xf>
    <xf numFmtId="0" fontId="46" fillId="34" borderId="14" xfId="55" applyFont="1" applyFill="1" applyBorder="1" applyAlignment="1">
      <alignment vertical="center" wrapText="1"/>
      <protection/>
    </xf>
    <xf numFmtId="3" fontId="15" fillId="0" borderId="23" xfId="55" applyNumberFormat="1" applyFont="1" applyBorder="1" applyAlignment="1" applyProtection="1">
      <alignment horizontal="right" vertical="center"/>
      <protection/>
    </xf>
    <xf numFmtId="0" fontId="47" fillId="34" borderId="18" xfId="55" applyFont="1" applyFill="1" applyBorder="1" applyAlignment="1">
      <alignment vertical="center"/>
      <protection/>
    </xf>
    <xf numFmtId="3" fontId="15" fillId="0" borderId="29" xfId="55" applyNumberFormat="1" applyFont="1" applyBorder="1" applyAlignment="1" applyProtection="1">
      <alignment horizontal="right" vertical="center"/>
      <protection/>
    </xf>
    <xf numFmtId="0" fontId="47" fillId="34" borderId="21" xfId="55" applyFont="1" applyFill="1" applyBorder="1" applyAlignment="1">
      <alignment vertical="center"/>
      <protection/>
    </xf>
    <xf numFmtId="3" fontId="22" fillId="0" borderId="57" xfId="55" applyNumberFormat="1" applyFont="1" applyFill="1" applyBorder="1" applyAlignment="1" applyProtection="1">
      <alignment vertical="center"/>
      <protection/>
    </xf>
    <xf numFmtId="3" fontId="22" fillId="0" borderId="58" xfId="55" applyNumberFormat="1" applyFont="1" applyFill="1" applyBorder="1" applyAlignment="1" applyProtection="1">
      <alignment vertical="center"/>
      <protection/>
    </xf>
    <xf numFmtId="3" fontId="22" fillId="39" borderId="57" xfId="55" applyNumberFormat="1" applyFont="1" applyFill="1" applyBorder="1" applyAlignment="1" applyProtection="1">
      <alignment vertical="center"/>
      <protection/>
    </xf>
    <xf numFmtId="3" fontId="47" fillId="34" borderId="21" xfId="55" applyNumberFormat="1" applyFont="1" applyFill="1" applyBorder="1" applyAlignment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/>
    </xf>
    <xf numFmtId="3" fontId="15" fillId="0" borderId="46" xfId="55" applyNumberFormat="1" applyFont="1" applyFill="1" applyBorder="1" applyAlignment="1" applyProtection="1">
      <alignment horizontal="right" vertical="center"/>
      <protection/>
    </xf>
    <xf numFmtId="3" fontId="15" fillId="39" borderId="59" xfId="55" applyNumberFormat="1" applyFont="1" applyFill="1" applyBorder="1" applyAlignment="1" applyProtection="1">
      <alignment horizontal="right" vertical="center"/>
      <protection/>
    </xf>
    <xf numFmtId="3" fontId="22" fillId="0" borderId="28" xfId="55" applyNumberFormat="1" applyFont="1" applyBorder="1" applyAlignment="1" applyProtection="1">
      <alignment horizontal="right" vertical="center"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/>
    </xf>
    <xf numFmtId="3" fontId="22" fillId="0" borderId="46" xfId="55" applyNumberFormat="1" applyFont="1" applyFill="1" applyBorder="1" applyAlignment="1" applyProtection="1">
      <alignment horizontal="right" vertical="center"/>
      <protection/>
    </xf>
    <xf numFmtId="3" fontId="22" fillId="39" borderId="59" xfId="55" applyNumberFormat="1" applyFont="1" applyFill="1" applyBorder="1" applyAlignment="1" applyProtection="1">
      <alignment horizontal="right" vertical="center"/>
      <protection/>
    </xf>
    <xf numFmtId="3" fontId="15" fillId="39" borderId="46" xfId="55" applyNumberFormat="1" applyFont="1" applyFill="1" applyBorder="1" applyAlignment="1" applyProtection="1">
      <alignment horizontal="right" vertical="center"/>
      <protection/>
    </xf>
    <xf numFmtId="0" fontId="22" fillId="0" borderId="0" xfId="55" applyNumberFormat="1" applyFont="1" applyBorder="1" applyAlignment="1">
      <alignment horizontal="right"/>
      <protection/>
    </xf>
    <xf numFmtId="0" fontId="19" fillId="0" borderId="0" xfId="55" applyFont="1" applyFill="1" applyBorder="1" applyAlignment="1">
      <alignment vertical="center" wrapText="1"/>
      <protection/>
    </xf>
    <xf numFmtId="0" fontId="20" fillId="0" borderId="38" xfId="55" applyFont="1" applyFill="1" applyBorder="1" applyAlignment="1">
      <alignment vertical="center" wrapText="1"/>
      <protection/>
    </xf>
    <xf numFmtId="0" fontId="20" fillId="0" borderId="45" xfId="55" applyFont="1" applyFill="1" applyBorder="1" applyAlignment="1">
      <alignment vertical="center" wrapText="1"/>
      <protection/>
    </xf>
    <xf numFmtId="0" fontId="20" fillId="0" borderId="47" xfId="55" applyFont="1" applyFill="1" applyBorder="1" applyAlignment="1">
      <alignment vertical="center" wrapText="1"/>
      <protection/>
    </xf>
    <xf numFmtId="0" fontId="20" fillId="0" borderId="0" xfId="55" applyFont="1" applyFill="1" applyBorder="1" applyAlignment="1">
      <alignment vertical="center" wrapText="1"/>
      <protection/>
    </xf>
    <xf numFmtId="3" fontId="15" fillId="0" borderId="55" xfId="55" applyNumberFormat="1" applyFont="1" applyFill="1" applyBorder="1" applyAlignment="1" applyProtection="1">
      <alignment horizontal="right" vertical="center"/>
      <protection/>
    </xf>
    <xf numFmtId="3" fontId="15" fillId="0" borderId="28" xfId="55" applyNumberFormat="1" applyFont="1" applyFill="1" applyBorder="1" applyAlignment="1" applyProtection="1">
      <alignment horizontal="right" vertical="center"/>
      <protection/>
    </xf>
    <xf numFmtId="0" fontId="19" fillId="0" borderId="0" xfId="55" applyFont="1" applyFill="1" applyBorder="1" applyAlignment="1">
      <alignment vertical="center"/>
      <protection/>
    </xf>
    <xf numFmtId="3" fontId="22" fillId="39" borderId="46" xfId="55" applyNumberFormat="1" applyFont="1" applyFill="1" applyBorder="1" applyAlignment="1" applyProtection="1">
      <alignment horizontal="right" vertical="center"/>
      <protection/>
    </xf>
    <xf numFmtId="0" fontId="22" fillId="36" borderId="0" xfId="55" applyNumberFormat="1" applyFont="1" applyFill="1" applyAlignment="1">
      <alignment horizontal="right"/>
      <protection/>
    </xf>
    <xf numFmtId="3" fontId="22" fillId="0" borderId="59" xfId="55" applyNumberFormat="1" applyFont="1" applyFill="1" applyBorder="1" applyAlignment="1" applyProtection="1">
      <alignment horizontal="right"/>
      <protection/>
    </xf>
    <xf numFmtId="3" fontId="22" fillId="0" borderId="46" xfId="55" applyNumberFormat="1" applyFont="1" applyFill="1" applyBorder="1" applyAlignment="1" applyProtection="1">
      <alignment horizontal="right"/>
      <protection/>
    </xf>
    <xf numFmtId="0" fontId="22" fillId="0" borderId="0" xfId="55" applyFont="1">
      <alignment/>
      <protection/>
    </xf>
    <xf numFmtId="3" fontId="15" fillId="0" borderId="59" xfId="55" applyNumberFormat="1" applyFont="1" applyFill="1" applyBorder="1" applyAlignment="1" applyProtection="1">
      <alignment horizontal="right"/>
      <protection/>
    </xf>
    <xf numFmtId="3" fontId="15" fillId="0" borderId="46" xfId="55" applyNumberFormat="1" applyFont="1" applyFill="1" applyBorder="1" applyAlignment="1" applyProtection="1">
      <alignment horizontal="right"/>
      <protection/>
    </xf>
    <xf numFmtId="0" fontId="15" fillId="0" borderId="0" xfId="55" applyFont="1">
      <alignment/>
      <protection/>
    </xf>
    <xf numFmtId="3" fontId="15" fillId="39" borderId="60" xfId="55" applyNumberFormat="1" applyFont="1" applyFill="1" applyBorder="1" applyAlignment="1" applyProtection="1">
      <alignment horizontal="right" vertical="center"/>
      <protection/>
    </xf>
    <xf numFmtId="3" fontId="15" fillId="39" borderId="40" xfId="55" applyNumberFormat="1" applyFont="1" applyFill="1" applyBorder="1" applyAlignment="1" applyProtection="1">
      <alignment horizontal="right" vertical="center"/>
      <protection/>
    </xf>
    <xf numFmtId="0" fontId="18" fillId="0" borderId="0" xfId="55" applyFont="1" applyFill="1" applyBorder="1" applyAlignment="1">
      <alignment vertical="center" wrapText="1"/>
      <protection/>
    </xf>
    <xf numFmtId="218" fontId="19" fillId="0" borderId="17" xfId="58" applyNumberFormat="1" applyFont="1" applyFill="1" applyBorder="1" applyAlignment="1">
      <alignment horizontal="right"/>
      <protection/>
    </xf>
    <xf numFmtId="0" fontId="18" fillId="0" borderId="61" xfId="55" applyFont="1" applyFill="1" applyBorder="1" applyAlignment="1">
      <alignment vertical="center"/>
      <protection/>
    </xf>
    <xf numFmtId="0" fontId="18" fillId="0" borderId="38" xfId="55" applyFont="1" applyFill="1" applyBorder="1" applyAlignment="1">
      <alignment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/>
    </xf>
    <xf numFmtId="3" fontId="15" fillId="0" borderId="33" xfId="55" applyNumberFormat="1" applyFont="1" applyFill="1" applyBorder="1" applyAlignment="1" applyProtection="1">
      <alignment horizontal="right" vertical="center"/>
      <protection/>
    </xf>
    <xf numFmtId="3" fontId="15" fillId="0" borderId="38" xfId="55" applyNumberFormat="1" applyFont="1" applyFill="1" applyBorder="1" applyAlignment="1" applyProtection="1">
      <alignment horizontal="right" vertical="center"/>
      <protection/>
    </xf>
    <xf numFmtId="3" fontId="15" fillId="0" borderId="62" xfId="55" applyNumberFormat="1" applyFont="1" applyFill="1" applyBorder="1" applyAlignment="1" applyProtection="1">
      <alignment horizontal="right" vertical="center"/>
      <protection/>
    </xf>
    <xf numFmtId="0" fontId="15" fillId="0" borderId="63" xfId="55" applyFont="1" applyFill="1" applyBorder="1" applyAlignment="1">
      <alignment vertical="center"/>
      <protection/>
    </xf>
    <xf numFmtId="3" fontId="15" fillId="0" borderId="17" xfId="55" applyNumberFormat="1" applyFont="1" applyFill="1" applyBorder="1" applyAlignment="1" applyProtection="1">
      <alignment horizontal="right" vertical="center"/>
      <protection/>
    </xf>
    <xf numFmtId="3" fontId="15" fillId="0" borderId="0" xfId="55" applyNumberFormat="1" applyFont="1" applyFill="1" applyBorder="1" applyAlignment="1" applyProtection="1">
      <alignment horizontal="right" vertical="center"/>
      <protection/>
    </xf>
    <xf numFmtId="3" fontId="15" fillId="0" borderId="23" xfId="55" applyNumberFormat="1" applyFont="1" applyFill="1" applyBorder="1" applyAlignment="1" applyProtection="1">
      <alignment horizontal="right" vertical="center"/>
      <protection/>
    </xf>
    <xf numFmtId="0" fontId="15" fillId="0" borderId="64" xfId="55" applyFont="1" applyFill="1" applyBorder="1" applyAlignment="1">
      <alignment vertical="center"/>
      <protection/>
    </xf>
    <xf numFmtId="0" fontId="18" fillId="0" borderId="24" xfId="55" applyFont="1" applyFill="1" applyBorder="1" applyAlignment="1">
      <alignment vertical="center" wrapText="1"/>
      <protection/>
    </xf>
    <xf numFmtId="3" fontId="15" fillId="0" borderId="22" xfId="55" applyNumberFormat="1" applyFont="1" applyFill="1" applyBorder="1" applyAlignment="1" applyProtection="1">
      <alignment horizontal="right" vertical="center"/>
      <protection/>
    </xf>
    <xf numFmtId="3" fontId="15" fillId="0" borderId="13" xfId="55" applyNumberFormat="1" applyFont="1" applyFill="1" applyBorder="1" applyAlignment="1" applyProtection="1">
      <alignment horizontal="right" vertical="center"/>
      <protection/>
    </xf>
    <xf numFmtId="3" fontId="15" fillId="0" borderId="29" xfId="55" applyNumberFormat="1" applyFont="1" applyFill="1" applyBorder="1" applyAlignment="1" applyProtection="1">
      <alignment horizontal="right" vertical="center"/>
      <protection/>
    </xf>
    <xf numFmtId="3" fontId="15" fillId="0" borderId="65" xfId="55" applyNumberFormat="1" applyFont="1" applyBorder="1" applyAlignment="1" applyProtection="1">
      <alignment horizontal="right" vertical="center"/>
      <protection/>
    </xf>
    <xf numFmtId="3" fontId="15" fillId="0" borderId="10" xfId="55" applyNumberFormat="1" applyFont="1" applyFill="1" applyBorder="1" applyAlignment="1" applyProtection="1">
      <alignment horizontal="right" vertical="center"/>
      <protection/>
    </xf>
    <xf numFmtId="0" fontId="15" fillId="0" borderId="0" xfId="55" applyFont="1" applyBorder="1" applyAlignment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/>
      <protection/>
    </xf>
    <xf numFmtId="196" fontId="15" fillId="0" borderId="0" xfId="55" applyNumberFormat="1" applyFont="1" applyBorder="1" applyAlignment="1" quotePrefix="1">
      <alignment horizontal="center" vertic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15" fillId="0" borderId="10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 horizontal="center" vertical="top"/>
      <protection/>
    </xf>
    <xf numFmtId="0" fontId="15" fillId="0" borderId="10" xfId="55" applyFont="1" applyFill="1" applyBorder="1" applyAlignment="1">
      <alignment vertical="top" wrapText="1"/>
      <protection/>
    </xf>
    <xf numFmtId="3" fontId="15" fillId="0" borderId="10" xfId="55" applyNumberFormat="1" applyFont="1" applyFill="1" applyBorder="1" applyAlignment="1">
      <alignment horizontal="center"/>
      <protection/>
    </xf>
    <xf numFmtId="0" fontId="15" fillId="0" borderId="0" xfId="55" applyNumberFormat="1" applyFont="1" applyFill="1" applyBorder="1" applyAlignment="1">
      <alignment horizontal="right"/>
      <protection/>
    </xf>
    <xf numFmtId="0" fontId="15" fillId="0" borderId="10" xfId="55" applyFont="1" applyBorder="1" applyAlignment="1">
      <alignment horizontal="center"/>
      <protection/>
    </xf>
    <xf numFmtId="0" fontId="15" fillId="0" borderId="10" xfId="55" applyFont="1" applyBorder="1" applyAlignment="1">
      <alignment vertical="top" wrapText="1"/>
      <protection/>
    </xf>
    <xf numFmtId="0" fontId="29" fillId="0" borderId="0" xfId="55" applyFont="1" applyBorder="1">
      <alignment/>
      <protection/>
    </xf>
    <xf numFmtId="0" fontId="15" fillId="0" borderId="0" xfId="55" applyFont="1" applyBorder="1" applyAlignment="1">
      <alignment vertical="top"/>
      <protection/>
    </xf>
    <xf numFmtId="0" fontId="15" fillId="0" borderId="0" xfId="55" applyFont="1" applyBorder="1" applyAlignment="1">
      <alignment vertical="top" wrapText="1"/>
      <protection/>
    </xf>
    <xf numFmtId="3" fontId="15" fillId="0" borderId="0" xfId="55" applyNumberFormat="1" applyFont="1" applyBorder="1" applyAlignment="1">
      <alignment horizontal="right"/>
      <protection/>
    </xf>
    <xf numFmtId="3" fontId="15" fillId="0" borderId="0" xfId="55" applyNumberFormat="1" applyFont="1" applyBorder="1" applyAlignment="1" applyProtection="1">
      <alignment horizontal="right"/>
      <protection/>
    </xf>
    <xf numFmtId="0" fontId="15" fillId="0" borderId="16" xfId="55" applyFont="1" applyBorder="1" applyAlignment="1">
      <alignment horizontal="center" vertical="center"/>
      <protection/>
    </xf>
    <xf numFmtId="0" fontId="15" fillId="0" borderId="14" xfId="55" applyFont="1" applyBorder="1" applyAlignment="1">
      <alignment horizontal="center" vertical="center" wrapText="1"/>
      <protection/>
    </xf>
    <xf numFmtId="0" fontId="15" fillId="0" borderId="17" xfId="55" applyFont="1" applyBorder="1" applyAlignment="1" quotePrefix="1">
      <alignment horizontal="center" vertical="center"/>
      <protection/>
    </xf>
    <xf numFmtId="0" fontId="15" fillId="0" borderId="22" xfId="55" applyFont="1" applyBorder="1" applyAlignment="1">
      <alignment vertical="center"/>
      <protection/>
    </xf>
    <xf numFmtId="3" fontId="15" fillId="0" borderId="21" xfId="55" applyNumberFormat="1" applyFont="1" applyBorder="1" applyAlignment="1">
      <alignment horizontal="right" vertical="center"/>
      <protection/>
    </xf>
    <xf numFmtId="0" fontId="15" fillId="0" borderId="27" xfId="55" applyFont="1" applyBorder="1" applyAlignment="1">
      <alignment vertical="center" wrapText="1"/>
      <protection/>
    </xf>
    <xf numFmtId="3" fontId="15" fillId="0" borderId="27" xfId="55" applyNumberFormat="1" applyFont="1" applyBorder="1" applyAlignment="1">
      <alignment horizontal="right" vertical="center"/>
      <protection/>
    </xf>
    <xf numFmtId="3" fontId="15" fillId="0" borderId="30" xfId="55" applyNumberFormat="1" applyFont="1" applyBorder="1" applyAlignment="1">
      <alignment horizontal="right" vertical="center"/>
      <protection/>
    </xf>
    <xf numFmtId="0" fontId="15" fillId="0" borderId="22" xfId="55" applyFont="1" applyBorder="1" applyAlignment="1">
      <alignment vertical="center" wrapText="1"/>
      <protection/>
    </xf>
    <xf numFmtId="3" fontId="22" fillId="0" borderId="54" xfId="55" applyNumberFormat="1" applyFont="1" applyBorder="1" applyAlignment="1">
      <alignment vertical="center"/>
      <protection/>
    </xf>
    <xf numFmtId="0" fontId="15" fillId="36" borderId="0" xfId="55" applyNumberFormat="1" applyFont="1" applyFill="1" applyBorder="1" applyAlignment="1">
      <alignment horizontal="right"/>
      <protection/>
    </xf>
    <xf numFmtId="3" fontId="22" fillId="0" borderId="50" xfId="55" applyNumberFormat="1" applyFont="1" applyBorder="1" applyAlignment="1" applyProtection="1">
      <alignment vertical="center"/>
      <protection/>
    </xf>
    <xf numFmtId="0" fontId="15" fillId="37" borderId="0" xfId="55" applyNumberFormat="1" applyFont="1" applyFill="1" applyBorder="1" applyAlignment="1">
      <alignment horizontal="right"/>
      <protection/>
    </xf>
    <xf numFmtId="3" fontId="15" fillId="0" borderId="50" xfId="55" applyNumberFormat="1" applyFont="1" applyBorder="1" applyAlignment="1" applyProtection="1">
      <alignment vertical="center"/>
      <protection locked="0"/>
    </xf>
    <xf numFmtId="3" fontId="15" fillId="0" borderId="10" xfId="55" applyNumberFormat="1" applyFont="1" applyBorder="1" applyAlignment="1">
      <alignment vertical="center"/>
      <protection/>
    </xf>
    <xf numFmtId="3" fontId="15" fillId="0" borderId="27" xfId="55" applyNumberFormat="1" applyFont="1" applyBorder="1" applyAlignment="1">
      <alignment vertical="center"/>
      <protection/>
    </xf>
    <xf numFmtId="1" fontId="15" fillId="0" borderId="22" xfId="55" applyNumberFormat="1" applyFont="1" applyBorder="1" applyAlignment="1">
      <alignment horizontal="left" vertical="center" wrapText="1"/>
      <protection/>
    </xf>
    <xf numFmtId="3" fontId="22" fillId="0" borderId="50" xfId="55" applyNumberFormat="1" applyFont="1" applyBorder="1" applyAlignment="1">
      <alignment vertical="center"/>
      <protection/>
    </xf>
    <xf numFmtId="0" fontId="22" fillId="0" borderId="0" xfId="58" applyFont="1" applyFill="1">
      <alignment/>
      <protection/>
    </xf>
    <xf numFmtId="0" fontId="19" fillId="36" borderId="0" xfId="58" applyFont="1" applyFill="1" applyBorder="1" applyAlignment="1">
      <alignment horizontal="right"/>
      <protection/>
    </xf>
    <xf numFmtId="3" fontId="22" fillId="0" borderId="66" xfId="55" applyNumberFormat="1" applyFont="1" applyBorder="1" applyAlignment="1" applyProtection="1">
      <alignment vertical="center"/>
      <protection locked="0"/>
    </xf>
    <xf numFmtId="3" fontId="22" fillId="0" borderId="50" xfId="55" applyNumberFormat="1" applyFont="1" applyBorder="1" applyAlignment="1" applyProtection="1">
      <alignment vertical="center"/>
      <protection locked="0"/>
    </xf>
    <xf numFmtId="0" fontId="15" fillId="0" borderId="14" xfId="55" applyFont="1" applyBorder="1" applyAlignment="1" quotePrefix="1">
      <alignment horizontal="center" vertical="center"/>
      <protection/>
    </xf>
    <xf numFmtId="0" fontId="15" fillId="0" borderId="14" xfId="55" applyFont="1" applyBorder="1" applyAlignment="1">
      <alignment vertical="center"/>
      <protection/>
    </xf>
    <xf numFmtId="0" fontId="15" fillId="0" borderId="21" xfId="55" applyFont="1" applyBorder="1" applyAlignment="1" quotePrefix="1">
      <alignment horizontal="center" vertical="center" wrapText="1"/>
      <protection/>
    </xf>
    <xf numFmtId="0" fontId="15" fillId="0" borderId="27" xfId="55" applyFont="1" applyBorder="1" applyAlignment="1" quotePrefix="1">
      <alignment horizontal="left" vertical="center"/>
      <protection/>
    </xf>
    <xf numFmtId="0" fontId="15" fillId="0" borderId="27" xfId="55" applyFont="1" applyBorder="1" applyAlignment="1" quotePrefix="1">
      <alignment horizontal="left" vertical="center" wrapText="1"/>
      <protection/>
    </xf>
    <xf numFmtId="196" fontId="15" fillId="0" borderId="29" xfId="55" applyNumberFormat="1" applyFont="1" applyBorder="1" applyAlignment="1" quotePrefix="1">
      <alignment horizontal="center" vertical="center"/>
      <protection/>
    </xf>
    <xf numFmtId="196" fontId="15" fillId="0" borderId="21" xfId="55" applyNumberFormat="1" applyFont="1" applyBorder="1" applyAlignment="1" quotePrefix="1">
      <alignment horizontal="center" vertical="center" wrapText="1"/>
      <protection/>
    </xf>
    <xf numFmtId="196" fontId="15" fillId="0" borderId="0" xfId="55" applyNumberFormat="1" applyFont="1" applyBorder="1" applyAlignment="1">
      <alignment vertical="center"/>
      <protection/>
    </xf>
    <xf numFmtId="196" fontId="15" fillId="0" borderId="0" xfId="55" applyNumberFormat="1" applyFont="1" applyBorder="1" applyAlignment="1">
      <alignment vertical="center" wrapText="1"/>
      <protection/>
    </xf>
    <xf numFmtId="3" fontId="15" fillId="0" borderId="0" xfId="55" applyNumberFormat="1" applyFont="1" applyBorder="1" applyAlignment="1">
      <alignment horizontal="right" vertical="center"/>
      <protection/>
    </xf>
    <xf numFmtId="0" fontId="15" fillId="0" borderId="10" xfId="55" applyFont="1" applyBorder="1" applyAlignment="1" quotePrefix="1">
      <alignment horizontal="center" vertical="center"/>
      <protection/>
    </xf>
    <xf numFmtId="3" fontId="15" fillId="0" borderId="18" xfId="55" applyNumberFormat="1" applyFont="1" applyBorder="1" applyAlignment="1">
      <alignment horizontal="right" vertical="center"/>
      <protection/>
    </xf>
    <xf numFmtId="3" fontId="22" fillId="0" borderId="66" xfId="55" applyNumberFormat="1" applyFont="1" applyBorder="1" applyAlignment="1">
      <alignment vertical="center"/>
      <protection/>
    </xf>
    <xf numFmtId="0" fontId="22" fillId="0" borderId="0" xfId="55" applyFont="1" applyFill="1" applyAlignment="1">
      <alignment vertical="center"/>
      <protection/>
    </xf>
    <xf numFmtId="196" fontId="22" fillId="0" borderId="0" xfId="58" applyNumberFormat="1" applyFont="1" applyFill="1" applyBorder="1">
      <alignment/>
      <protection/>
    </xf>
    <xf numFmtId="196" fontId="22" fillId="0" borderId="0" xfId="58" applyNumberFormat="1" applyFont="1" applyFill="1" applyBorder="1" applyProtection="1">
      <alignment/>
      <protection locked="0"/>
    </xf>
    <xf numFmtId="196" fontId="22" fillId="0" borderId="0" xfId="58" applyNumberFormat="1" applyFont="1" applyFill="1">
      <alignment/>
      <protection/>
    </xf>
    <xf numFmtId="196" fontId="22" fillId="0" borderId="0" xfId="58" applyNumberFormat="1" applyFont="1" applyFill="1" applyProtection="1">
      <alignment/>
      <protection locked="0"/>
    </xf>
    <xf numFmtId="196" fontId="19" fillId="0" borderId="0" xfId="58" applyNumberFormat="1" applyFont="1" applyFill="1">
      <alignment/>
      <protection/>
    </xf>
    <xf numFmtId="0" fontId="15" fillId="0" borderId="0" xfId="58" applyNumberFormat="1" applyFont="1" applyFill="1" applyBorder="1" applyAlignment="1">
      <alignment horizontal="right"/>
      <protection/>
    </xf>
    <xf numFmtId="196" fontId="15" fillId="0" borderId="0" xfId="58" applyNumberFormat="1" applyFont="1" applyFill="1" applyBorder="1">
      <alignment/>
      <protection/>
    </xf>
    <xf numFmtId="196" fontId="15" fillId="0" borderId="0" xfId="58" applyNumberFormat="1" applyFont="1" applyFill="1" applyBorder="1" applyProtection="1">
      <alignment/>
      <protection locked="0"/>
    </xf>
    <xf numFmtId="196" fontId="18" fillId="0" borderId="0" xfId="58" applyNumberFormat="1" applyFont="1" applyFill="1" applyBorder="1">
      <alignment/>
      <protection/>
    </xf>
    <xf numFmtId="0" fontId="15" fillId="0" borderId="0" xfId="58" applyFont="1" applyFill="1" applyBorder="1">
      <alignment/>
      <protection/>
    </xf>
    <xf numFmtId="0" fontId="15" fillId="0" borderId="0" xfId="58" applyFont="1" applyFill="1">
      <alignment/>
      <protection/>
    </xf>
    <xf numFmtId="3" fontId="15" fillId="0" borderId="56" xfId="55" applyNumberFormat="1" applyFont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vertical="center"/>
      <protection locked="0"/>
    </xf>
    <xf numFmtId="196" fontId="15" fillId="0" borderId="0" xfId="55" applyNumberFormat="1" applyFont="1" applyBorder="1" applyAlignment="1" applyProtection="1">
      <alignment vertical="center"/>
      <protection locked="0"/>
    </xf>
    <xf numFmtId="0" fontId="15" fillId="35" borderId="0" xfId="55" applyFont="1" applyFill="1" applyAlignment="1" applyProtection="1">
      <alignment vertical="center"/>
      <protection locked="0"/>
    </xf>
    <xf numFmtId="3" fontId="15" fillId="0" borderId="0" xfId="55" applyNumberFormat="1" applyFont="1" applyBorder="1" applyAlignment="1" applyProtection="1">
      <alignment horizontal="right" vertical="center"/>
      <protection/>
    </xf>
    <xf numFmtId="0" fontId="15" fillId="33" borderId="0" xfId="55" applyFont="1" applyFill="1" applyBorder="1" applyAlignment="1" applyProtection="1">
      <alignment vertical="center"/>
      <protection locked="0"/>
    </xf>
    <xf numFmtId="3" fontId="15" fillId="33" borderId="0" xfId="55" applyNumberFormat="1" applyFont="1" applyFill="1" applyBorder="1" applyAlignment="1" applyProtection="1">
      <alignment horizontal="right" vertical="center"/>
      <protection locked="0"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Alignment="1" applyProtection="1">
      <alignment vertical="center"/>
      <protection locked="0"/>
    </xf>
    <xf numFmtId="0" fontId="15" fillId="33" borderId="0" xfId="55" applyFont="1" applyFill="1" applyAlignment="1" applyProtection="1">
      <alignment vertical="center"/>
      <protection locked="0"/>
    </xf>
    <xf numFmtId="0" fontId="15" fillId="0" borderId="0" xfId="55" applyFont="1" applyAlignment="1" applyProtection="1">
      <alignment vertical="center" wrapText="1"/>
      <protection locked="0"/>
    </xf>
    <xf numFmtId="3" fontId="15" fillId="0" borderId="0" xfId="55" applyNumberFormat="1" applyFont="1" applyFill="1" applyAlignment="1" applyProtection="1">
      <alignment horizontal="right" vertical="center"/>
      <protection locked="0"/>
    </xf>
    <xf numFmtId="0" fontId="15" fillId="0" borderId="0" xfId="55" applyNumberFormat="1" applyFont="1" applyBorder="1" applyAlignment="1" applyProtection="1">
      <alignment horizontal="right"/>
      <protection locked="0"/>
    </xf>
    <xf numFmtId="0" fontId="15" fillId="40" borderId="0" xfId="55" applyFont="1" applyFill="1" applyAlignment="1">
      <alignment vertical="center"/>
      <protection/>
    </xf>
    <xf numFmtId="0" fontId="15" fillId="40" borderId="0" xfId="55" applyFont="1" applyFill="1" applyAlignment="1">
      <alignment vertical="center" wrapText="1"/>
      <protection/>
    </xf>
    <xf numFmtId="0" fontId="15" fillId="40" borderId="0" xfId="55" applyFont="1" applyFill="1" applyAlignment="1" applyProtection="1">
      <alignment vertical="center"/>
      <protection/>
    </xf>
    <xf numFmtId="3" fontId="15" fillId="0" borderId="38" xfId="55" applyNumberFormat="1" applyFont="1" applyBorder="1" applyAlignment="1" applyProtection="1">
      <alignment horizontal="right" vertical="center"/>
      <protection/>
    </xf>
    <xf numFmtId="3" fontId="15" fillId="0" borderId="13" xfId="55" applyNumberFormat="1" applyFont="1" applyBorder="1" applyAlignment="1" applyProtection="1">
      <alignment horizontal="right" vertical="center"/>
      <protection/>
    </xf>
    <xf numFmtId="0" fontId="15" fillId="0" borderId="10" xfId="55" applyFont="1" applyBorder="1" applyAlignment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8" fillId="0" borderId="0" xfId="55" applyFont="1">
      <alignment/>
      <protection/>
    </xf>
    <xf numFmtId="0" fontId="48" fillId="0" borderId="0" xfId="55" applyFont="1" applyAlignment="1">
      <alignment/>
      <protection/>
    </xf>
    <xf numFmtId="0" fontId="48" fillId="0" borderId="0" xfId="55" applyFont="1" applyAlignment="1">
      <alignment wrapText="1"/>
      <protection/>
    </xf>
    <xf numFmtId="3" fontId="48" fillId="0" borderId="0" xfId="55" applyNumberFormat="1" applyFont="1" applyAlignment="1">
      <alignment/>
      <protection/>
    </xf>
    <xf numFmtId="0" fontId="38" fillId="0" borderId="0" xfId="55">
      <alignment/>
      <protection/>
    </xf>
    <xf numFmtId="0" fontId="38" fillId="0" borderId="0" xfId="55" applyFont="1">
      <alignment/>
      <protection/>
    </xf>
    <xf numFmtId="0" fontId="18" fillId="0" borderId="0" xfId="55" applyFont="1" applyAlignment="1">
      <alignment/>
      <protection/>
    </xf>
    <xf numFmtId="0" fontId="48" fillId="38" borderId="0" xfId="55" applyFont="1" applyFill="1">
      <alignment/>
      <protection/>
    </xf>
    <xf numFmtId="217" fontId="48" fillId="0" borderId="0" xfId="55" applyNumberFormat="1" applyFont="1">
      <alignment/>
      <protection/>
    </xf>
    <xf numFmtId="0" fontId="48" fillId="38" borderId="0" xfId="55" applyFont="1" applyFill="1" applyBorder="1">
      <alignment/>
      <protection/>
    </xf>
    <xf numFmtId="3" fontId="35" fillId="38" borderId="0" xfId="55" applyNumberFormat="1" applyFont="1" applyFill="1" applyBorder="1" applyAlignment="1">
      <alignment horizontal="right"/>
      <protection/>
    </xf>
    <xf numFmtId="0" fontId="38" fillId="38" borderId="0" xfId="55" applyFill="1" applyBorder="1">
      <alignment/>
      <protection/>
    </xf>
    <xf numFmtId="3" fontId="15" fillId="0" borderId="14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center" vertical="center"/>
      <protection/>
    </xf>
    <xf numFmtId="3" fontId="15" fillId="0" borderId="16" xfId="55" applyNumberFormat="1" applyFont="1" applyFill="1" applyBorder="1" applyAlignment="1" applyProtection="1">
      <alignment horizontal="right" vertical="center"/>
      <protection/>
    </xf>
    <xf numFmtId="3" fontId="15" fillId="0" borderId="14" xfId="55" applyNumberFormat="1" applyFont="1" applyFill="1" applyBorder="1" applyAlignment="1" applyProtection="1">
      <alignment horizontal="center" vertical="center"/>
      <protection/>
    </xf>
    <xf numFmtId="0" fontId="42" fillId="0" borderId="15" xfId="55" applyFont="1" applyFill="1" applyBorder="1" applyAlignment="1">
      <alignment vertical="center"/>
      <protection/>
    </xf>
    <xf numFmtId="0" fontId="42" fillId="0" borderId="53" xfId="55" applyFont="1" applyFill="1" applyBorder="1" applyAlignment="1">
      <alignment vertical="center"/>
      <protection/>
    </xf>
    <xf numFmtId="0" fontId="35" fillId="0" borderId="30" xfId="55" applyFont="1" applyFill="1" applyBorder="1" applyAlignment="1">
      <alignment vertical="center"/>
      <protection/>
    </xf>
    <xf numFmtId="0" fontId="42" fillId="0" borderId="14" xfId="55" applyFont="1" applyFill="1" applyBorder="1" applyAlignment="1">
      <alignment horizontal="center" vertical="center"/>
      <protection/>
    </xf>
    <xf numFmtId="0" fontId="38" fillId="38" borderId="18" xfId="55" applyFill="1" applyBorder="1" applyAlignment="1">
      <alignment vertical="center"/>
      <protection/>
    </xf>
    <xf numFmtId="0" fontId="15" fillId="0" borderId="18" xfId="55" applyFont="1" applyBorder="1" applyAlignment="1">
      <alignment horizontal="center" vertical="center" wrapText="1"/>
      <protection/>
    </xf>
    <xf numFmtId="0" fontId="43" fillId="38" borderId="18" xfId="55" applyFont="1" applyFill="1" applyBorder="1" applyAlignment="1">
      <alignment horizontal="center" vertical="center"/>
      <protection/>
    </xf>
    <xf numFmtId="0" fontId="43" fillId="38" borderId="10" xfId="55" applyFont="1" applyFill="1" applyBorder="1" applyAlignment="1" quotePrefix="1">
      <alignment horizontal="center" vertical="center"/>
      <protection/>
    </xf>
    <xf numFmtId="3" fontId="15" fillId="0" borderId="23" xfId="55" applyNumberFormat="1" applyFont="1" applyBorder="1" applyAlignment="1">
      <alignment horizontal="right" vertical="center"/>
      <protection/>
    </xf>
    <xf numFmtId="3" fontId="42" fillId="0" borderId="14" xfId="55" applyNumberFormat="1" applyFont="1" applyFill="1" applyBorder="1" applyAlignment="1" applyProtection="1">
      <alignment horizontal="center" vertical="center" wrapText="1"/>
      <protection/>
    </xf>
    <xf numFmtId="3" fontId="15" fillId="0" borderId="18" xfId="55" applyNumberFormat="1" applyFont="1" applyFill="1" applyBorder="1" applyAlignment="1">
      <alignment horizontal="right" vertical="center"/>
      <protection/>
    </xf>
    <xf numFmtId="3" fontId="15" fillId="0" borderId="18" xfId="55" applyNumberFormat="1" applyFont="1" applyFill="1" applyBorder="1" applyAlignment="1" applyProtection="1">
      <alignment horizontal="right" vertical="center"/>
      <protection/>
    </xf>
    <xf numFmtId="0" fontId="46" fillId="34" borderId="18" xfId="55" applyFont="1" applyFill="1" applyBorder="1" applyAlignment="1">
      <alignment vertical="center" wrapText="1"/>
      <protection/>
    </xf>
    <xf numFmtId="0" fontId="18" fillId="0" borderId="17" xfId="55" applyFont="1" applyFill="1" applyBorder="1" applyAlignment="1" applyProtection="1">
      <alignment vertical="center"/>
      <protection locked="0"/>
    </xf>
    <xf numFmtId="3" fontId="15" fillId="35" borderId="18" xfId="55" applyNumberFormat="1" applyFont="1" applyFill="1" applyBorder="1" applyAlignment="1" applyProtection="1">
      <alignment horizontal="right" vertical="center"/>
      <protection/>
    </xf>
    <xf numFmtId="3" fontId="22" fillId="0" borderId="66" xfId="55" applyNumberFormat="1" applyFont="1" applyBorder="1" applyAlignment="1" applyProtection="1">
      <alignment vertical="center"/>
      <protection/>
    </xf>
    <xf numFmtId="3" fontId="22" fillId="0" borderId="67" xfId="55" applyNumberFormat="1" applyFont="1" applyFill="1" applyBorder="1" applyAlignment="1" applyProtection="1">
      <alignment vertical="center"/>
      <protection/>
    </xf>
    <xf numFmtId="3" fontId="22" fillId="0" borderId="66" xfId="55" applyNumberFormat="1" applyFont="1" applyFill="1" applyBorder="1" applyAlignment="1" applyProtection="1">
      <alignment vertical="center"/>
      <protection/>
    </xf>
    <xf numFmtId="3" fontId="22" fillId="39" borderId="58" xfId="55" applyNumberFormat="1" applyFont="1" applyFill="1" applyBorder="1" applyAlignment="1" applyProtection="1">
      <alignment vertical="center"/>
      <protection/>
    </xf>
    <xf numFmtId="3" fontId="15" fillId="39" borderId="58" xfId="55" applyNumberFormat="1" applyFont="1" applyFill="1" applyBorder="1" applyAlignment="1" applyProtection="1">
      <alignment horizontal="right" vertical="center"/>
      <protection/>
    </xf>
    <xf numFmtId="3" fontId="22" fillId="39" borderId="66" xfId="55" applyNumberFormat="1" applyFont="1" applyFill="1" applyBorder="1" applyAlignment="1" applyProtection="1">
      <alignment vertical="center"/>
      <protection/>
    </xf>
    <xf numFmtId="3" fontId="15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50" xfId="55" applyNumberFormat="1" applyFont="1" applyFill="1" applyBorder="1" applyAlignment="1" applyProtection="1">
      <alignment horizontal="right" vertical="center"/>
      <protection/>
    </xf>
    <xf numFmtId="3" fontId="15" fillId="39" borderId="50" xfId="55" applyNumberFormat="1" applyFont="1" applyFill="1" applyBorder="1" applyAlignment="1" applyProtection="1">
      <alignment horizontal="right" vertical="center"/>
      <protection/>
    </xf>
    <xf numFmtId="3" fontId="22" fillId="0" borderId="68" xfId="55" applyNumberFormat="1" applyFont="1" applyFill="1" applyBorder="1" applyAlignment="1" applyProtection="1">
      <alignment horizontal="right" vertical="center"/>
      <protection/>
    </xf>
    <xf numFmtId="3" fontId="22" fillId="0" borderId="50" xfId="55" applyNumberFormat="1" applyFont="1" applyFill="1" applyBorder="1" applyAlignment="1" applyProtection="1">
      <alignment horizontal="right" vertical="center"/>
      <protection/>
    </xf>
    <xf numFmtId="3" fontId="22" fillId="39" borderId="50" xfId="55" applyNumberFormat="1" applyFont="1" applyFill="1" applyBorder="1" applyAlignment="1" applyProtection="1">
      <alignment horizontal="right" vertical="center"/>
      <protection/>
    </xf>
    <xf numFmtId="0" fontId="48" fillId="0" borderId="0" xfId="55" applyFont="1" applyFill="1">
      <alignment/>
      <protection/>
    </xf>
    <xf numFmtId="3" fontId="22" fillId="0" borderId="59" xfId="55" applyNumberFormat="1" applyFont="1" applyFill="1" applyBorder="1" applyAlignment="1" applyProtection="1">
      <alignment horizontal="right" vertical="center"/>
      <protection locked="0"/>
    </xf>
    <xf numFmtId="3" fontId="15" fillId="0" borderId="46" xfId="55" applyNumberFormat="1" applyFont="1" applyFill="1" applyBorder="1" applyAlignment="1" applyProtection="1" quotePrefix="1">
      <alignment horizontal="right" vertical="center"/>
      <protection/>
    </xf>
    <xf numFmtId="3" fontId="22" fillId="0" borderId="50" xfId="55" applyNumberFormat="1" applyFont="1" applyBorder="1" applyAlignment="1" applyProtection="1">
      <alignment horizontal="right"/>
      <protection locked="0"/>
    </xf>
    <xf numFmtId="3" fontId="22" fillId="0" borderId="59" xfId="55" applyNumberFormat="1" applyFont="1" applyFill="1" applyBorder="1" applyAlignment="1" applyProtection="1">
      <alignment horizontal="right"/>
      <protection locked="0"/>
    </xf>
    <xf numFmtId="3" fontId="22" fillId="0" borderId="46" xfId="55" applyNumberFormat="1" applyFont="1" applyFill="1" applyBorder="1" applyAlignment="1" applyProtection="1">
      <alignment horizontal="right"/>
      <protection locked="0"/>
    </xf>
    <xf numFmtId="3" fontId="22" fillId="0" borderId="50" xfId="55" applyNumberFormat="1" applyFont="1" applyBorder="1" applyAlignment="1" applyProtection="1">
      <alignment horizontal="right"/>
      <protection/>
    </xf>
    <xf numFmtId="3" fontId="22" fillId="0" borderId="68" xfId="55" applyNumberFormat="1" applyFont="1" applyFill="1" applyBorder="1" applyAlignment="1" applyProtection="1">
      <alignment horizontal="right"/>
      <protection/>
    </xf>
    <xf numFmtId="3" fontId="22" fillId="0" borderId="50" xfId="55" applyNumberFormat="1" applyFont="1" applyFill="1" applyBorder="1" applyAlignment="1" applyProtection="1">
      <alignment horizontal="right"/>
      <protection/>
    </xf>
    <xf numFmtId="3" fontId="15" fillId="0" borderId="50" xfId="55" applyNumberFormat="1" applyFont="1" applyBorder="1" applyAlignment="1" applyProtection="1">
      <alignment horizontal="right"/>
      <protection locked="0"/>
    </xf>
    <xf numFmtId="3" fontId="15" fillId="0" borderId="59" xfId="55" applyNumberFormat="1" applyFont="1" applyFill="1" applyBorder="1" applyAlignment="1" applyProtection="1">
      <alignment horizontal="right"/>
      <protection locked="0"/>
    </xf>
    <xf numFmtId="3" fontId="15" fillId="0" borderId="46" xfId="55" applyNumberFormat="1" applyFont="1" applyFill="1" applyBorder="1" applyAlignment="1" applyProtection="1">
      <alignment horizontal="right"/>
      <protection locked="0"/>
    </xf>
    <xf numFmtId="3" fontId="15" fillId="39" borderId="56" xfId="55" applyNumberFormat="1" applyFont="1" applyFill="1" applyBorder="1" applyAlignment="1" applyProtection="1">
      <alignment horizontal="right" vertical="center"/>
      <protection/>
    </xf>
    <xf numFmtId="3" fontId="15" fillId="0" borderId="32" xfId="55" applyNumberFormat="1" applyFont="1" applyFill="1" applyBorder="1" applyAlignment="1" applyProtection="1">
      <alignment horizontal="right" vertical="center"/>
      <protection locked="0"/>
    </xf>
    <xf numFmtId="3" fontId="15" fillId="0" borderId="55" xfId="55" applyNumberFormat="1" applyFont="1" applyFill="1" applyBorder="1" applyAlignment="1" applyProtection="1">
      <alignment horizontal="right" vertical="center"/>
      <protection locked="0"/>
    </xf>
    <xf numFmtId="218" fontId="19" fillId="0" borderId="59" xfId="58" applyNumberFormat="1" applyFont="1" applyFill="1" applyBorder="1" applyAlignment="1" quotePrefix="1">
      <alignment horizontal="right" vertical="center"/>
      <protection/>
    </xf>
    <xf numFmtId="0" fontId="55" fillId="35" borderId="0" xfId="55" applyFont="1" applyFill="1" applyAlignment="1">
      <alignment vertical="center"/>
      <protection/>
    </xf>
    <xf numFmtId="217" fontId="15" fillId="0" borderId="0" xfId="55" applyNumberFormat="1" applyFont="1" applyBorder="1" applyAlignment="1" quotePrefix="1">
      <alignment horizontal="center" vertical="center"/>
      <protection/>
    </xf>
    <xf numFmtId="0" fontId="15" fillId="0" borderId="0" xfId="55" applyFont="1" applyBorder="1" applyAlignment="1">
      <alignment horizontal="center" vertical="center" wrapText="1"/>
      <protection/>
    </xf>
    <xf numFmtId="1" fontId="15" fillId="0" borderId="30" xfId="55" applyNumberFormat="1" applyFont="1" applyFill="1" applyBorder="1" applyAlignment="1" applyProtection="1">
      <alignment horizontal="right"/>
      <protection locked="0"/>
    </xf>
    <xf numFmtId="1" fontId="15" fillId="0" borderId="10" xfId="55" applyNumberFormat="1" applyFont="1" applyFill="1" applyBorder="1" applyAlignment="1" applyProtection="1">
      <alignment horizontal="right"/>
      <protection locked="0"/>
    </xf>
    <xf numFmtId="0" fontId="35" fillId="0" borderId="0" xfId="55" applyFont="1" applyBorder="1" applyAlignment="1">
      <alignment vertical="center"/>
      <protection/>
    </xf>
    <xf numFmtId="0" fontId="35" fillId="0" borderId="0" xfId="0" applyFont="1" applyAlignment="1">
      <alignment horizontal="right" wrapText="1"/>
    </xf>
    <xf numFmtId="49" fontId="52" fillId="41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63" xfId="58" applyFont="1" applyFill="1" applyBorder="1" applyAlignment="1">
      <alignment horizontal="left" vertical="center" wrapText="1"/>
      <protection/>
    </xf>
    <xf numFmtId="0" fontId="15" fillId="0" borderId="64" xfId="58" applyFont="1" applyFill="1" applyBorder="1" applyAlignment="1">
      <alignment horizontal="left" vertical="center" wrapText="1"/>
      <protection/>
    </xf>
    <xf numFmtId="0" fontId="15" fillId="37" borderId="69" xfId="58" applyFont="1" applyFill="1" applyBorder="1" applyAlignment="1">
      <alignment horizontal="left" wrapText="1"/>
      <protection/>
    </xf>
    <xf numFmtId="0" fontId="15" fillId="37" borderId="70" xfId="58" applyFont="1" applyFill="1" applyBorder="1" applyAlignment="1">
      <alignment horizontal="left" wrapText="1"/>
      <protection/>
    </xf>
    <xf numFmtId="0" fontId="15" fillId="37" borderId="71" xfId="58" applyFont="1" applyFill="1" applyBorder="1" applyAlignment="1">
      <alignment horizontal="left" wrapText="1"/>
      <protection/>
    </xf>
    <xf numFmtId="3" fontId="22" fillId="0" borderId="26" xfId="55" applyNumberFormat="1" applyFont="1" applyBorder="1" applyAlignment="1" applyProtection="1">
      <alignment horizontal="right" vertical="center"/>
      <protection locked="0"/>
    </xf>
    <xf numFmtId="3" fontId="22" fillId="0" borderId="26" xfId="55" applyNumberFormat="1" applyFont="1" applyBorder="1" applyAlignment="1">
      <alignment horizontal="right" vertical="center"/>
      <protection/>
    </xf>
    <xf numFmtId="3" fontId="15" fillId="0" borderId="25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 locked="0"/>
    </xf>
    <xf numFmtId="3" fontId="22" fillId="0" borderId="19" xfId="55" applyNumberFormat="1" applyFont="1" applyBorder="1" applyAlignment="1" applyProtection="1">
      <alignment horizontal="right" vertical="center"/>
      <protection/>
    </xf>
    <xf numFmtId="3" fontId="15" fillId="0" borderId="28" xfId="55" applyNumberFormat="1" applyFont="1" applyBorder="1" applyAlignment="1" applyProtection="1">
      <alignment horizontal="right" vertical="center"/>
      <protection locked="0"/>
    </xf>
    <xf numFmtId="3" fontId="22" fillId="0" borderId="25" xfId="55" applyNumberFormat="1" applyFont="1" applyBorder="1" applyAlignment="1" applyProtection="1">
      <alignment horizontal="right" vertical="center"/>
      <protection locked="0"/>
    </xf>
    <xf numFmtId="3" fontId="15" fillId="0" borderId="28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Fill="1" applyBorder="1" applyAlignment="1" applyProtection="1">
      <alignment horizontal="right" vertical="center"/>
      <protection locked="0"/>
    </xf>
    <xf numFmtId="3" fontId="15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5" xfId="55" applyNumberFormat="1" applyFont="1" applyFill="1" applyBorder="1" applyAlignment="1" applyProtection="1">
      <alignment horizontal="right" vertical="center"/>
      <protection locked="0"/>
    </xf>
    <xf numFmtId="3" fontId="22" fillId="0" borderId="28" xfId="55" applyNumberFormat="1" applyFont="1" applyBorder="1" applyAlignment="1" applyProtection="1">
      <alignment horizontal="right" vertical="center"/>
      <protection locked="0"/>
    </xf>
    <xf numFmtId="0" fontId="15" fillId="0" borderId="38" xfId="58" applyFont="1" applyFill="1" applyBorder="1" applyAlignment="1">
      <alignment horizontal="left"/>
      <protection/>
    </xf>
    <xf numFmtId="0" fontId="15" fillId="0" borderId="24" xfId="58" applyFont="1" applyFill="1" applyBorder="1" applyAlignment="1">
      <alignment horizontal="left"/>
      <protection/>
    </xf>
    <xf numFmtId="0" fontId="15" fillId="0" borderId="24" xfId="58" applyFont="1" applyFill="1" applyBorder="1">
      <alignment/>
      <protection/>
    </xf>
    <xf numFmtId="3" fontId="22" fillId="0" borderId="35" xfId="55" applyNumberFormat="1" applyFont="1" applyBorder="1" applyAlignment="1" applyProtection="1">
      <alignment horizontal="right" vertical="center"/>
      <protection/>
    </xf>
    <xf numFmtId="0" fontId="20" fillId="0" borderId="72" xfId="58" applyFont="1" applyFill="1" applyBorder="1" applyAlignment="1">
      <alignment horizontal="left" vertical="center" wrapText="1"/>
      <protection/>
    </xf>
    <xf numFmtId="3" fontId="15" fillId="0" borderId="62" xfId="55" applyNumberFormat="1" applyFont="1" applyBorder="1" applyAlignment="1" applyProtection="1">
      <alignment horizontal="right" vertical="center"/>
      <protection locked="0"/>
    </xf>
    <xf numFmtId="3" fontId="15" fillId="0" borderId="34" xfId="55" applyNumberFormat="1" applyFont="1" applyBorder="1" applyAlignment="1" applyProtection="1">
      <alignment horizontal="right" vertical="center"/>
      <protection locked="0"/>
    </xf>
    <xf numFmtId="0" fontId="25" fillId="0" borderId="38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wrapText="1"/>
      <protection/>
    </xf>
    <xf numFmtId="0" fontId="25" fillId="0" borderId="24" xfId="58" applyFont="1" applyFill="1" applyBorder="1" applyAlignment="1">
      <alignment wrapText="1"/>
      <protection/>
    </xf>
    <xf numFmtId="3" fontId="15" fillId="0" borderId="25" xfId="55" applyNumberFormat="1" applyFont="1" applyBorder="1" applyAlignment="1" applyProtection="1">
      <alignment horizontal="right" vertical="center"/>
      <protection/>
    </xf>
    <xf numFmtId="3" fontId="22" fillId="0" borderId="25" xfId="55" applyNumberFormat="1" applyFont="1" applyBorder="1" applyAlignment="1" applyProtection="1">
      <alignment horizontal="right" vertical="center"/>
      <protection/>
    </xf>
    <xf numFmtId="0" fontId="15" fillId="0" borderId="38" xfId="55" applyFont="1" applyFill="1" applyBorder="1" applyAlignment="1">
      <alignment vertical="center" wrapText="1"/>
      <protection/>
    </xf>
    <xf numFmtId="0" fontId="15" fillId="0" borderId="45" xfId="55" applyFont="1" applyFill="1" applyBorder="1" applyAlignment="1">
      <alignment vertical="center" wrapText="1"/>
      <protection/>
    </xf>
    <xf numFmtId="0" fontId="15" fillId="0" borderId="47" xfId="55" applyFont="1" applyFill="1" applyBorder="1" applyAlignment="1">
      <alignment vertical="center" wrapText="1"/>
      <protection/>
    </xf>
    <xf numFmtId="0" fontId="15" fillId="0" borderId="24" xfId="55" applyFont="1" applyFill="1" applyBorder="1" applyAlignment="1">
      <alignment vertical="center" wrapText="1"/>
      <protection/>
    </xf>
    <xf numFmtId="0" fontId="21" fillId="0" borderId="55" xfId="58" applyFont="1" applyFill="1" applyBorder="1">
      <alignment/>
      <protection/>
    </xf>
    <xf numFmtId="3" fontId="15" fillId="0" borderId="11" xfId="55" applyNumberFormat="1" applyFont="1" applyBorder="1" applyAlignment="1">
      <alignment horizontal="right" vertical="center"/>
      <protection/>
    </xf>
    <xf numFmtId="3" fontId="22" fillId="0" borderId="35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 locked="0"/>
    </xf>
    <xf numFmtId="3" fontId="22" fillId="0" borderId="26" xfId="55" applyNumberFormat="1" applyFont="1" applyBorder="1" applyAlignment="1" applyProtection="1">
      <alignment vertical="center"/>
      <protection locked="0"/>
    </xf>
    <xf numFmtId="3" fontId="22" fillId="0" borderId="25" xfId="55" applyNumberFormat="1" applyFont="1" applyBorder="1" applyAlignment="1" applyProtection="1">
      <alignment vertical="center"/>
      <protection locked="0"/>
    </xf>
    <xf numFmtId="3" fontId="15" fillId="0" borderId="25" xfId="55" applyNumberFormat="1" applyFont="1" applyBorder="1" applyAlignment="1" applyProtection="1">
      <alignment vertical="center"/>
      <protection locked="0"/>
    </xf>
    <xf numFmtId="3" fontId="15" fillId="0" borderId="11" xfId="55" applyNumberFormat="1" applyFont="1" applyBorder="1" applyAlignment="1">
      <alignment vertical="center"/>
      <protection/>
    </xf>
    <xf numFmtId="3" fontId="22" fillId="0" borderId="28" xfId="55" applyNumberFormat="1" applyFont="1" applyBorder="1" applyAlignment="1">
      <alignment vertical="center"/>
      <protection/>
    </xf>
    <xf numFmtId="3" fontId="22" fillId="0" borderId="73" xfId="55" applyNumberFormat="1" applyFont="1" applyBorder="1" applyAlignment="1" applyProtection="1">
      <alignment vertical="center"/>
      <protection locked="0"/>
    </xf>
    <xf numFmtId="3" fontId="22" fillId="0" borderId="28" xfId="55" applyNumberFormat="1" applyFont="1" applyBorder="1" applyAlignment="1" applyProtection="1">
      <alignment vertical="center"/>
      <protection locked="0"/>
    </xf>
    <xf numFmtId="0" fontId="20" fillId="0" borderId="38" xfId="58" applyFont="1" applyFill="1" applyBorder="1">
      <alignment/>
      <protection/>
    </xf>
    <xf numFmtId="0" fontId="20" fillId="0" borderId="24" xfId="58" applyFont="1" applyFill="1" applyBorder="1">
      <alignment/>
      <protection/>
    </xf>
    <xf numFmtId="0" fontId="15" fillId="0" borderId="0" xfId="58" applyFont="1" applyFill="1" applyBorder="1" applyAlignment="1">
      <alignment horizontal="left" wrapText="1"/>
      <protection/>
    </xf>
    <xf numFmtId="0" fontId="20" fillId="0" borderId="38" xfId="58" applyFont="1" applyFill="1" applyBorder="1" applyAlignment="1">
      <alignment horizontal="left" wrapText="1"/>
      <protection/>
    </xf>
    <xf numFmtId="0" fontId="20" fillId="0" borderId="52" xfId="58" applyFont="1" applyFill="1" applyBorder="1" applyAlignment="1">
      <alignment horizontal="left" wrapText="1"/>
      <protection/>
    </xf>
    <xf numFmtId="0" fontId="20" fillId="0" borderId="0" xfId="58" applyFont="1" applyFill="1" applyBorder="1" applyAlignment="1">
      <alignment horizontal="left" wrapText="1"/>
      <protection/>
    </xf>
    <xf numFmtId="0" fontId="20" fillId="0" borderId="24" xfId="58" applyFont="1" applyFill="1" applyBorder="1" applyAlignment="1">
      <alignment horizontal="left" wrapText="1"/>
      <protection/>
    </xf>
    <xf numFmtId="3" fontId="22" fillId="0" borderId="73" xfId="55" applyNumberFormat="1" applyFont="1" applyBorder="1" applyAlignment="1">
      <alignment vertical="center"/>
      <protection/>
    </xf>
    <xf numFmtId="3" fontId="15" fillId="0" borderId="28" xfId="61" applyNumberFormat="1" applyFont="1" applyBorder="1" applyAlignment="1" applyProtection="1">
      <alignment vertical="center"/>
      <protection locked="0"/>
    </xf>
    <xf numFmtId="3" fontId="15" fillId="0" borderId="62" xfId="55" applyNumberFormat="1" applyFont="1" applyBorder="1" applyAlignment="1" applyProtection="1">
      <alignment vertical="center"/>
      <protection locked="0"/>
    </xf>
    <xf numFmtId="3" fontId="15" fillId="0" borderId="34" xfId="55" applyNumberFormat="1" applyFont="1" applyBorder="1" applyAlignment="1" applyProtection="1">
      <alignment vertical="center"/>
      <protection locked="0"/>
    </xf>
    <xf numFmtId="3" fontId="22" fillId="0" borderId="73" xfId="55" applyNumberFormat="1" applyFont="1" applyBorder="1" applyAlignment="1" applyProtection="1">
      <alignment vertical="center"/>
      <protection/>
    </xf>
    <xf numFmtId="3" fontId="22" fillId="0" borderId="28" xfId="55" applyNumberFormat="1" applyFont="1" applyBorder="1" applyAlignment="1" applyProtection="1">
      <alignment horizontal="right"/>
      <protection locked="0"/>
    </xf>
    <xf numFmtId="3" fontId="22" fillId="0" borderId="28" xfId="55" applyNumberFormat="1" applyFont="1" applyBorder="1" applyAlignment="1" applyProtection="1">
      <alignment horizontal="right"/>
      <protection/>
    </xf>
    <xf numFmtId="3" fontId="15" fillId="0" borderId="28" xfId="55" applyNumberFormat="1" applyFont="1" applyBorder="1" applyAlignment="1" applyProtection="1">
      <alignment horizontal="right"/>
      <protection locked="0"/>
    </xf>
    <xf numFmtId="3" fontId="22" fillId="0" borderId="25" xfId="55" applyNumberFormat="1" applyFont="1" applyBorder="1" applyAlignment="1" applyProtection="1">
      <alignment horizontal="right"/>
      <protection locked="0"/>
    </xf>
    <xf numFmtId="3" fontId="15" fillId="0" borderId="25" xfId="55" applyNumberFormat="1" applyFont="1" applyBorder="1" applyAlignment="1" applyProtection="1">
      <alignment horizontal="right"/>
      <protection locked="0"/>
    </xf>
    <xf numFmtId="3" fontId="15" fillId="0" borderId="73" xfId="55" applyNumberFormat="1" applyFont="1" applyBorder="1" applyAlignment="1" applyProtection="1">
      <alignment horizontal="right" vertical="center"/>
      <protection/>
    </xf>
    <xf numFmtId="3" fontId="15" fillId="0" borderId="26" xfId="55" applyNumberFormat="1" applyFont="1" applyBorder="1" applyAlignment="1" applyProtection="1">
      <alignment horizontal="right" vertical="center"/>
      <protection/>
    </xf>
    <xf numFmtId="3" fontId="15" fillId="0" borderId="34" xfId="55" applyNumberFormat="1" applyFont="1" applyBorder="1" applyAlignment="1" applyProtection="1">
      <alignment horizontal="right" vertical="center"/>
      <protection/>
    </xf>
    <xf numFmtId="214" fontId="15" fillId="33" borderId="0" xfId="55" applyNumberFormat="1" applyFont="1" applyFill="1" applyAlignment="1" applyProtection="1" quotePrefix="1">
      <alignment horizontal="center" vertical="center"/>
      <protection/>
    </xf>
    <xf numFmtId="3" fontId="22" fillId="0" borderId="19" xfId="55" applyNumberFormat="1" applyFont="1" applyBorder="1" applyAlignment="1" applyProtection="1">
      <alignment vertical="center"/>
      <protection locked="0"/>
    </xf>
    <xf numFmtId="0" fontId="56" fillId="0" borderId="0" xfId="0" applyFont="1" applyAlignment="1">
      <alignment/>
    </xf>
    <xf numFmtId="0" fontId="15" fillId="42" borderId="0" xfId="55" applyFont="1" applyFill="1" applyAlignment="1">
      <alignment vertical="center"/>
      <protection/>
    </xf>
    <xf numFmtId="0" fontId="57" fillId="0" borderId="0" xfId="56" applyFont="1" applyAlignment="1">
      <alignment vertical="center"/>
      <protection/>
    </xf>
    <xf numFmtId="0" fontId="58" fillId="0" borderId="0" xfId="56" applyFont="1" applyAlignment="1">
      <alignment vertical="center"/>
      <protection/>
    </xf>
    <xf numFmtId="0" fontId="58" fillId="0" borderId="0" xfId="56" applyFont="1" applyAlignment="1">
      <alignment vertical="center" wrapText="1"/>
      <protection/>
    </xf>
    <xf numFmtId="1" fontId="59" fillId="0" borderId="0" xfId="56" applyNumberFormat="1" applyFont="1" applyAlignment="1">
      <alignment vertical="center"/>
      <protection/>
    </xf>
    <xf numFmtId="0" fontId="60" fillId="0" borderId="0" xfId="56" applyFont="1" applyProtection="1">
      <alignment/>
      <protection locked="0"/>
    </xf>
    <xf numFmtId="0" fontId="58" fillId="0" borderId="0" xfId="56" applyFont="1" applyAlignment="1" applyProtection="1">
      <alignment vertical="center"/>
      <protection locked="0"/>
    </xf>
    <xf numFmtId="0" fontId="58" fillId="0" borderId="0" xfId="56" applyFont="1" applyBorder="1" applyAlignment="1">
      <alignment vertical="center"/>
      <protection/>
    </xf>
    <xf numFmtId="0" fontId="58" fillId="0" borderId="0" xfId="56" applyFont="1" applyBorder="1" applyAlignment="1">
      <alignment vertical="center" wrapText="1"/>
      <protection/>
    </xf>
    <xf numFmtId="0" fontId="58" fillId="0" borderId="0" xfId="56" applyFont="1" applyAlignment="1">
      <alignment horizontal="center" vertical="center"/>
      <protection/>
    </xf>
    <xf numFmtId="14" fontId="58" fillId="33" borderId="0" xfId="56" applyNumberFormat="1" applyFont="1" applyFill="1" applyAlignment="1" applyProtection="1" quotePrefix="1">
      <alignment horizontal="center" vertical="center"/>
      <protection locked="0"/>
    </xf>
    <xf numFmtId="14" fontId="58" fillId="33" borderId="0" xfId="56" applyNumberFormat="1" applyFont="1" applyFill="1" applyAlignment="1" applyProtection="1">
      <alignment horizontal="center" vertical="center"/>
      <protection locked="0"/>
    </xf>
    <xf numFmtId="0" fontId="58" fillId="0" borderId="0" xfId="56" applyFont="1" applyAlignment="1" quotePrefix="1">
      <alignment vertical="center"/>
      <protection/>
    </xf>
    <xf numFmtId="49" fontId="58" fillId="33" borderId="10" xfId="56" applyNumberFormat="1" applyFont="1" applyFill="1" applyBorder="1" applyAlignment="1" applyProtection="1">
      <alignment horizontal="center" vertical="center"/>
      <protection locked="0"/>
    </xf>
    <xf numFmtId="49" fontId="64" fillId="33" borderId="36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 applyFont="1" applyAlignment="1" quotePrefix="1">
      <alignment horizontal="center" vertical="center"/>
      <protection/>
    </xf>
    <xf numFmtId="215" fontId="58" fillId="0" borderId="0" xfId="56" applyNumberFormat="1" applyFont="1" applyAlignment="1">
      <alignment vertical="center"/>
      <protection/>
    </xf>
    <xf numFmtId="0" fontId="57" fillId="0" borderId="0" xfId="56" applyFont="1" applyBorder="1" applyAlignment="1">
      <alignment vertical="center"/>
      <protection/>
    </xf>
    <xf numFmtId="0" fontId="65" fillId="0" borderId="27" xfId="58" applyFont="1" applyFill="1" applyBorder="1" applyAlignment="1">
      <alignment horizontal="left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58" fillId="0" borderId="53" xfId="56" applyFont="1" applyBorder="1" applyAlignment="1">
      <alignment horizontal="center" vertical="center" wrapText="1"/>
      <protection/>
    </xf>
    <xf numFmtId="0" fontId="58" fillId="0" borderId="14" xfId="56" applyFont="1" applyBorder="1" applyAlignment="1">
      <alignment horizontal="center" vertical="center"/>
      <protection/>
    </xf>
    <xf numFmtId="0" fontId="58" fillId="0" borderId="17" xfId="56" applyFont="1" applyBorder="1" applyAlignment="1">
      <alignment horizontal="center" vertical="center"/>
      <protection/>
    </xf>
    <xf numFmtId="0" fontId="58" fillId="0" borderId="23" xfId="56" applyFont="1" applyBorder="1" applyAlignment="1">
      <alignment horizontal="center" vertical="center"/>
      <protection/>
    </xf>
    <xf numFmtId="0" fontId="67" fillId="0" borderId="30" xfId="58" applyFont="1" applyFill="1" applyBorder="1" applyAlignment="1">
      <alignment horizontal="center" vertical="center" wrapText="1"/>
      <protection/>
    </xf>
    <xf numFmtId="0" fontId="58" fillId="0" borderId="18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vertical="center"/>
      <protection/>
    </xf>
    <xf numFmtId="0" fontId="58" fillId="0" borderId="30" xfId="56" applyFont="1" applyBorder="1" applyAlignment="1">
      <alignment horizontal="center" vertical="center"/>
      <protection/>
    </xf>
    <xf numFmtId="0" fontId="58" fillId="0" borderId="13" xfId="56" applyFont="1" applyBorder="1" applyAlignment="1">
      <alignment horizontal="left" vertical="center" wrapText="1"/>
      <protection/>
    </xf>
    <xf numFmtId="0" fontId="69" fillId="0" borderId="0" xfId="56" applyFont="1" applyAlignment="1">
      <alignment vertical="center"/>
      <protection/>
    </xf>
    <xf numFmtId="216" fontId="70" fillId="33" borderId="15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>
      <alignment horizontal="right" vertical="center"/>
      <protection/>
    </xf>
    <xf numFmtId="0" fontId="71" fillId="0" borderId="0" xfId="56" applyFont="1" applyAlignment="1">
      <alignment vertical="center"/>
      <protection/>
    </xf>
    <xf numFmtId="216" fontId="70" fillId="33" borderId="17" xfId="58" applyNumberFormat="1" applyFont="1" applyFill="1" applyBorder="1" applyAlignment="1" quotePrefix="1">
      <alignment horizontal="right" vertical="center"/>
      <protection/>
    </xf>
    <xf numFmtId="3" fontId="65" fillId="0" borderId="50" xfId="56" applyNumberFormat="1" applyFont="1" applyBorder="1" applyAlignment="1">
      <alignment horizontal="right" vertical="center"/>
      <protection/>
    </xf>
    <xf numFmtId="0" fontId="71" fillId="37" borderId="0" xfId="56" applyFont="1" applyFill="1" applyAlignment="1">
      <alignment vertical="center"/>
      <protection/>
    </xf>
    <xf numFmtId="0" fontId="71" fillId="36" borderId="0" xfId="56" applyFont="1" applyFill="1" applyAlignment="1">
      <alignment vertical="center"/>
      <protection/>
    </xf>
    <xf numFmtId="0" fontId="71" fillId="0" borderId="23" xfId="58" applyNumberFormat="1" applyFont="1" applyFill="1" applyBorder="1" applyAlignment="1" quotePrefix="1">
      <alignment horizontal="right"/>
      <protection/>
    </xf>
    <xf numFmtId="216" fontId="70" fillId="33" borderId="0" xfId="58" applyNumberFormat="1" applyFont="1" applyFill="1" applyBorder="1" applyAlignment="1" quotePrefix="1">
      <alignment horizontal="right" vertical="center"/>
      <protection/>
    </xf>
    <xf numFmtId="0" fontId="71" fillId="0" borderId="0" xfId="56" applyNumberFormat="1" applyFont="1" applyAlignment="1">
      <alignment horizontal="right"/>
      <protection/>
    </xf>
    <xf numFmtId="0" fontId="71" fillId="0" borderId="0" xfId="58" applyNumberFormat="1" applyFont="1" applyFill="1" applyAlignment="1">
      <alignment horizontal="right"/>
      <protection/>
    </xf>
    <xf numFmtId="0" fontId="70" fillId="33" borderId="46" xfId="58" applyFont="1" applyFill="1" applyBorder="1" applyAlignment="1" quotePrefix="1">
      <alignment horizontal="left"/>
      <protection/>
    </xf>
    <xf numFmtId="196" fontId="72" fillId="0" borderId="0" xfId="58" applyNumberFormat="1" applyFont="1" applyFill="1" applyBorder="1">
      <alignment/>
      <protection/>
    </xf>
    <xf numFmtId="0" fontId="73" fillId="0" borderId="0" xfId="58" applyFont="1" applyFill="1" applyBorder="1">
      <alignment/>
      <protection/>
    </xf>
    <xf numFmtId="0" fontId="73" fillId="0" borderId="13" xfId="58" applyFont="1" applyFill="1" applyBorder="1">
      <alignment/>
      <protection/>
    </xf>
    <xf numFmtId="0" fontId="74" fillId="0" borderId="0" xfId="56" applyFont="1" applyAlignment="1">
      <alignment vertical="center"/>
      <protection/>
    </xf>
    <xf numFmtId="0" fontId="57" fillId="0" borderId="0" xfId="56" applyNumberFormat="1" applyFont="1" applyBorder="1" applyAlignment="1">
      <alignment horizontal="right"/>
      <protection/>
    </xf>
    <xf numFmtId="0" fontId="67" fillId="0" borderId="27" xfId="58" applyFont="1" applyFill="1" applyBorder="1" applyAlignment="1" quotePrefix="1">
      <alignment horizontal="right" vertical="center"/>
      <protection/>
    </xf>
    <xf numFmtId="0" fontId="75" fillId="0" borderId="30" xfId="58" applyFont="1" applyFill="1" applyBorder="1" applyAlignment="1">
      <alignment horizontal="right" vertical="center"/>
      <protection/>
    </xf>
    <xf numFmtId="3" fontId="64" fillId="0" borderId="10" xfId="56" applyNumberFormat="1" applyFont="1" applyBorder="1" applyAlignment="1">
      <alignment vertical="center"/>
      <protection/>
    </xf>
    <xf numFmtId="0" fontId="76" fillId="0" borderId="0" xfId="56" applyFont="1" applyBorder="1" applyAlignment="1">
      <alignment vertical="center"/>
      <protection/>
    </xf>
    <xf numFmtId="0" fontId="67" fillId="0" borderId="0" xfId="58" applyFont="1" applyFill="1" applyBorder="1" applyAlignment="1" quotePrefix="1">
      <alignment horizontal="right" vertical="center"/>
      <protection/>
    </xf>
    <xf numFmtId="216" fontId="75" fillId="0" borderId="0" xfId="58" applyNumberFormat="1" applyFont="1" applyFill="1" applyBorder="1" applyAlignment="1" quotePrefix="1">
      <alignment horizontal="center" vertical="center"/>
      <protection/>
    </xf>
    <xf numFmtId="0" fontId="56" fillId="0" borderId="0" xfId="58" applyFont="1" applyFill="1" applyBorder="1" applyAlignment="1">
      <alignment horizontal="left" vertical="center" wrapText="1"/>
      <protection/>
    </xf>
    <xf numFmtId="3" fontId="58" fillId="0" borderId="0" xfId="56" applyNumberFormat="1" applyFont="1" applyBorder="1" applyAlignment="1" applyProtection="1">
      <alignment horizontal="right" vertical="center"/>
      <protection locked="0"/>
    </xf>
    <xf numFmtId="3" fontId="58" fillId="0" borderId="0" xfId="56" applyNumberFormat="1" applyFont="1" applyAlignment="1">
      <alignment horizontal="right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63" fillId="0" borderId="0" xfId="56" applyFont="1" applyAlignment="1">
      <alignment vertical="center" wrapText="1"/>
      <protection/>
    </xf>
    <xf numFmtId="14" fontId="58" fillId="0" borderId="0" xfId="56" applyNumberFormat="1" applyFont="1" applyFill="1" applyAlignment="1" applyProtection="1" quotePrefix="1">
      <alignment horizontal="center" vertical="center"/>
      <protection/>
    </xf>
    <xf numFmtId="14" fontId="58" fillId="0" borderId="0" xfId="56" applyNumberFormat="1" applyFont="1" applyFill="1" applyAlignment="1" applyProtection="1">
      <alignment horizontal="center" vertical="center"/>
      <protection/>
    </xf>
    <xf numFmtId="49" fontId="58" fillId="33" borderId="1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Alignment="1" quotePrefix="1">
      <alignment horizontal="right" vertical="center"/>
      <protection/>
    </xf>
    <xf numFmtId="49" fontId="64" fillId="33" borderId="36" xfId="56" applyNumberFormat="1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horizontal="center" vertical="center"/>
      <protection/>
    </xf>
    <xf numFmtId="3" fontId="58" fillId="0" borderId="14" xfId="56" applyNumberFormat="1" applyFont="1" applyBorder="1" applyAlignment="1">
      <alignment horizontal="right" vertical="center"/>
      <protection/>
    </xf>
    <xf numFmtId="3" fontId="58" fillId="0" borderId="14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1" fontId="58" fillId="0" borderId="18" xfId="56" applyNumberFormat="1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left" vertical="center"/>
      <protection/>
    </xf>
    <xf numFmtId="3" fontId="58" fillId="0" borderId="21" xfId="56" applyNumberFormat="1" applyFont="1" applyBorder="1" applyAlignment="1">
      <alignment horizontal="right" vertical="center"/>
      <protection/>
    </xf>
    <xf numFmtId="3" fontId="65" fillId="37" borderId="58" xfId="56" applyNumberFormat="1" applyFont="1" applyFill="1" applyBorder="1" applyAlignment="1" applyProtection="1">
      <alignment horizontal="right" vertical="center"/>
      <protection locked="0"/>
    </xf>
    <xf numFmtId="3" fontId="65" fillId="37" borderId="66" xfId="56" applyNumberFormat="1" applyFont="1" applyFill="1" applyBorder="1" applyAlignment="1" applyProtection="1">
      <alignment horizontal="right" vertical="center"/>
      <protection locked="0"/>
    </xf>
    <xf numFmtId="3" fontId="65" fillId="37" borderId="46" xfId="56" applyNumberFormat="1" applyFont="1" applyFill="1" applyBorder="1" applyAlignment="1" applyProtection="1">
      <alignment horizontal="right" vertical="center"/>
      <protection locked="0"/>
    </xf>
    <xf numFmtId="3" fontId="65" fillId="37" borderId="50" xfId="56" applyNumberFormat="1" applyFont="1" applyFill="1" applyBorder="1" applyAlignment="1" applyProtection="1">
      <alignment horizontal="right" vertical="center"/>
      <protection locked="0"/>
    </xf>
    <xf numFmtId="0" fontId="71" fillId="0" borderId="0" xfId="56" applyNumberFormat="1" applyFont="1" applyBorder="1" applyAlignment="1">
      <alignment horizontal="right"/>
      <protection/>
    </xf>
    <xf numFmtId="0" fontId="70" fillId="33" borderId="46" xfId="56" applyFont="1" applyFill="1" applyBorder="1" applyAlignment="1">
      <alignment vertical="center"/>
      <protection/>
    </xf>
    <xf numFmtId="0" fontId="71" fillId="36" borderId="0" xfId="56" applyNumberFormat="1" applyFont="1" applyFill="1" applyAlignment="1">
      <alignment horizontal="right"/>
      <protection/>
    </xf>
    <xf numFmtId="216" fontId="70" fillId="33" borderId="17" xfId="58" applyNumberFormat="1" applyFont="1" applyFill="1" applyBorder="1" applyAlignment="1" quotePrefix="1">
      <alignment horizontal="right"/>
      <protection/>
    </xf>
    <xf numFmtId="0" fontId="71" fillId="0" borderId="0" xfId="56" applyFont="1">
      <alignment/>
      <protection/>
    </xf>
    <xf numFmtId="216" fontId="70" fillId="33" borderId="17" xfId="58" applyNumberFormat="1" applyFont="1" applyFill="1" applyBorder="1" applyAlignment="1">
      <alignment horizontal="right"/>
      <protection/>
    </xf>
    <xf numFmtId="3" fontId="65" fillId="0" borderId="56" xfId="56" applyNumberFormat="1" applyFont="1" applyBorder="1" applyAlignment="1">
      <alignment horizontal="right" vertical="center"/>
      <protection/>
    </xf>
    <xf numFmtId="3" fontId="65" fillId="37" borderId="40" xfId="56" applyNumberFormat="1" applyFont="1" applyFill="1" applyBorder="1" applyAlignment="1" applyProtection="1">
      <alignment horizontal="right" vertical="center"/>
      <protection locked="0"/>
    </xf>
    <xf numFmtId="3" fontId="65" fillId="37" borderId="74" xfId="56" applyNumberFormat="1" applyFont="1" applyFill="1" applyBorder="1" applyAlignment="1" applyProtection="1">
      <alignment horizontal="right" vertical="center"/>
      <protection locked="0"/>
    </xf>
    <xf numFmtId="3" fontId="65" fillId="37" borderId="56" xfId="56" applyNumberFormat="1" applyFont="1" applyFill="1" applyBorder="1" applyAlignment="1" applyProtection="1">
      <alignment horizontal="right" vertical="center"/>
      <protection locked="0"/>
    </xf>
    <xf numFmtId="0" fontId="57" fillId="0" borderId="0" xfId="56" applyNumberFormat="1" applyFont="1" applyAlignment="1">
      <alignment horizontal="right"/>
      <protection/>
    </xf>
    <xf numFmtId="218" fontId="67" fillId="0" borderId="27" xfId="58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>
      <alignment vertical="center"/>
      <protection/>
    </xf>
    <xf numFmtId="0" fontId="67" fillId="0" borderId="0" xfId="58" applyFont="1" applyFill="1" applyBorder="1" applyAlignment="1">
      <alignment horizontal="center" vertical="center"/>
      <protection/>
    </xf>
    <xf numFmtId="0" fontId="58" fillId="0" borderId="15" xfId="56" applyFont="1" applyBorder="1" applyAlignment="1">
      <alignment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/>
      <protection/>
    </xf>
    <xf numFmtId="3" fontId="58" fillId="0" borderId="18" xfId="56" applyNumberFormat="1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left" vertical="center"/>
      <protection/>
    </xf>
    <xf numFmtId="0" fontId="58" fillId="0" borderId="27" xfId="56" applyFont="1" applyBorder="1" applyAlignment="1">
      <alignment vertical="center" wrapText="1"/>
      <protection/>
    </xf>
    <xf numFmtId="3" fontId="58" fillId="0" borderId="27" xfId="56" applyNumberFormat="1" applyFont="1" applyBorder="1" applyAlignment="1">
      <alignment horizontal="right" vertical="center"/>
      <protection/>
    </xf>
    <xf numFmtId="3" fontId="58" fillId="0" borderId="30" xfId="56" applyNumberFormat="1" applyFont="1" applyBorder="1" applyAlignment="1">
      <alignment horizontal="right" vertical="center"/>
      <protection/>
    </xf>
    <xf numFmtId="0" fontId="68" fillId="0" borderId="22" xfId="56" applyFont="1" applyBorder="1" applyAlignment="1">
      <alignment vertical="center" wrapText="1"/>
      <protection/>
    </xf>
    <xf numFmtId="3" fontId="65" fillId="0" borderId="66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 applyProtection="1">
      <alignment vertical="center"/>
      <protection/>
    </xf>
    <xf numFmtId="216" fontId="70" fillId="33" borderId="22" xfId="58" applyNumberFormat="1" applyFont="1" applyFill="1" applyBorder="1" applyAlignment="1" quotePrefix="1">
      <alignment horizontal="right" vertical="center"/>
      <protection/>
    </xf>
    <xf numFmtId="3" fontId="65" fillId="0" borderId="75" xfId="56" applyNumberFormat="1" applyFont="1" applyBorder="1" applyAlignment="1" applyProtection="1">
      <alignment vertical="center"/>
      <protection/>
    </xf>
    <xf numFmtId="216" fontId="64" fillId="0" borderId="27" xfId="58" applyNumberFormat="1" applyFont="1" applyFill="1" applyBorder="1" applyAlignment="1" quotePrefix="1">
      <alignment horizontal="center" vertical="center"/>
      <protection/>
    </xf>
    <xf numFmtId="3" fontId="64" fillId="0" borderId="27" xfId="56" applyNumberFormat="1" applyFont="1" applyBorder="1" applyAlignment="1">
      <alignment vertical="center"/>
      <protection/>
    </xf>
    <xf numFmtId="3" fontId="64" fillId="0" borderId="30" xfId="56" applyNumberFormat="1" applyFont="1" applyBorder="1" applyAlignment="1">
      <alignment vertical="center"/>
      <protection/>
    </xf>
    <xf numFmtId="3" fontId="65" fillId="0" borderId="50" xfId="56" applyNumberFormat="1" applyFont="1" applyBorder="1" applyAlignment="1">
      <alignment vertical="center"/>
      <protection/>
    </xf>
    <xf numFmtId="0" fontId="73" fillId="0" borderId="0" xfId="58" applyFont="1" applyFill="1">
      <alignment/>
      <protection/>
    </xf>
    <xf numFmtId="0" fontId="72" fillId="36" borderId="0" xfId="58" applyFont="1" applyFill="1" applyBorder="1" applyAlignment="1">
      <alignment horizontal="right"/>
      <protection/>
    </xf>
    <xf numFmtId="0" fontId="70" fillId="33" borderId="46" xfId="58" applyFont="1" applyFill="1" applyBorder="1">
      <alignment/>
      <protection/>
    </xf>
    <xf numFmtId="3" fontId="65" fillId="0" borderId="50" xfId="56" applyNumberFormat="1" applyFont="1" applyBorder="1" applyAlignment="1" applyProtection="1">
      <alignment horizontal="right" vertical="center"/>
      <protection locked="0"/>
    </xf>
    <xf numFmtId="216" fontId="67" fillId="0" borderId="27" xfId="58" applyNumberFormat="1" applyFont="1" applyFill="1" applyBorder="1" applyAlignment="1" quotePrefix="1">
      <alignment horizontal="right" vertical="center"/>
      <protection/>
    </xf>
    <xf numFmtId="3" fontId="65" fillId="0" borderId="66" xfId="56" applyNumberFormat="1" applyFont="1" applyBorder="1" applyAlignment="1" applyProtection="1">
      <alignment vertical="center"/>
      <protection locked="0"/>
    </xf>
    <xf numFmtId="3" fontId="65" fillId="0" borderId="50" xfId="56" applyNumberFormat="1" applyFont="1" applyBorder="1" applyAlignment="1" applyProtection="1">
      <alignment vertical="center"/>
      <protection locked="0"/>
    </xf>
    <xf numFmtId="0" fontId="63" fillId="0" borderId="0" xfId="56" applyFont="1" applyAlignment="1">
      <alignment vertical="center"/>
      <protection/>
    </xf>
    <xf numFmtId="0" fontId="58" fillId="43" borderId="14" xfId="56" applyFont="1" applyFill="1" applyBorder="1" applyAlignment="1" quotePrefix="1">
      <alignment horizontal="center" vertical="center"/>
      <protection/>
    </xf>
    <xf numFmtId="0" fontId="58" fillId="43" borderId="14" xfId="56" applyFont="1" applyFill="1" applyBorder="1" applyAlignment="1">
      <alignment vertical="center"/>
      <protection/>
    </xf>
    <xf numFmtId="0" fontId="58" fillId="43" borderId="15" xfId="56" applyFont="1" applyFill="1" applyBorder="1" applyAlignment="1" quotePrefix="1">
      <alignment horizontal="center" vertical="center" wrapText="1"/>
      <protection/>
    </xf>
    <xf numFmtId="3" fontId="58" fillId="0" borderId="10" xfId="56" applyNumberFormat="1" applyFont="1" applyBorder="1" applyAlignment="1">
      <alignment horizontal="center" vertical="center"/>
      <protection/>
    </xf>
    <xf numFmtId="1" fontId="58" fillId="0" borderId="10" xfId="56" applyNumberFormat="1" applyFont="1" applyBorder="1" applyAlignment="1">
      <alignment horizontal="center" vertical="center"/>
      <protection/>
    </xf>
    <xf numFmtId="0" fontId="58" fillId="43" borderId="21" xfId="56" applyFont="1" applyFill="1" applyBorder="1" applyAlignment="1" quotePrefix="1">
      <alignment horizontal="center" vertical="center" wrapText="1"/>
      <protection/>
    </xf>
    <xf numFmtId="0" fontId="58" fillId="43" borderId="17" xfId="56" applyFont="1" applyFill="1" applyBorder="1" applyAlignment="1" quotePrefix="1">
      <alignment horizontal="center" vertical="center" wrapText="1"/>
      <protection/>
    </xf>
    <xf numFmtId="0" fontId="58" fillId="43" borderId="27" xfId="56" applyFont="1" applyFill="1" applyBorder="1" applyAlignment="1" quotePrefix="1">
      <alignment horizontal="left" vertical="center"/>
      <protection/>
    </xf>
    <xf numFmtId="0" fontId="58" fillId="43" borderId="30" xfId="56" applyFont="1" applyFill="1" applyBorder="1" applyAlignment="1">
      <alignment horizontal="center" vertical="center"/>
      <protection/>
    </xf>
    <xf numFmtId="0" fontId="58" fillId="43" borderId="27" xfId="56" applyFont="1" applyFill="1" applyBorder="1" applyAlignment="1" quotePrefix="1">
      <alignment horizontal="left" vertical="center" wrapText="1"/>
      <protection/>
    </xf>
    <xf numFmtId="3" fontId="58" fillId="0" borderId="10" xfId="56" applyNumberFormat="1" applyFont="1" applyBorder="1" applyAlignment="1">
      <alignment horizontal="right" vertical="center"/>
      <protection/>
    </xf>
    <xf numFmtId="0" fontId="58" fillId="43" borderId="22" xfId="56" applyFont="1" applyFill="1" applyBorder="1" applyAlignment="1">
      <alignment vertical="center"/>
      <protection/>
    </xf>
    <xf numFmtId="196" fontId="58" fillId="43" borderId="29" xfId="56" applyNumberFormat="1" applyFont="1" applyFill="1" applyBorder="1" applyAlignment="1" quotePrefix="1">
      <alignment horizontal="center" vertical="center"/>
      <protection/>
    </xf>
    <xf numFmtId="196" fontId="58" fillId="43" borderId="21" xfId="56" applyNumberFormat="1" applyFont="1" applyFill="1" applyBorder="1" applyAlignment="1" quotePrefix="1">
      <alignment horizontal="center" vertical="center" wrapText="1"/>
      <protection/>
    </xf>
    <xf numFmtId="3" fontId="64" fillId="0" borderId="21" xfId="56" applyNumberFormat="1" applyFont="1" applyBorder="1" applyAlignment="1">
      <alignment horizontal="right" vertical="center"/>
      <protection/>
    </xf>
    <xf numFmtId="196" fontId="58" fillId="0" borderId="0" xfId="56" applyNumberFormat="1" applyFont="1" applyBorder="1" applyAlignment="1">
      <alignment vertical="center"/>
      <protection/>
    </xf>
    <xf numFmtId="196" fontId="58" fillId="0" borderId="0" xfId="56" applyNumberFormat="1" applyFont="1" applyBorder="1" applyAlignment="1">
      <alignment vertical="center" wrapText="1"/>
      <protection/>
    </xf>
    <xf numFmtId="3" fontId="58" fillId="0" borderId="0" xfId="56" applyNumberFormat="1" applyFont="1" applyBorder="1" applyAlignment="1">
      <alignment horizontal="right" vertical="center"/>
      <protection/>
    </xf>
    <xf numFmtId="0" fontId="58" fillId="0" borderId="27" xfId="56" applyFont="1" applyBorder="1" applyAlignment="1" quotePrefix="1">
      <alignment horizontal="center" vertical="center"/>
      <protection/>
    </xf>
    <xf numFmtId="0" fontId="58" fillId="0" borderId="30" xfId="56" applyFont="1" applyBorder="1" applyAlignment="1" quotePrefix="1">
      <alignment horizontal="center" vertical="center"/>
      <protection/>
    </xf>
    <xf numFmtId="0" fontId="58" fillId="0" borderId="14" xfId="56" applyFont="1" applyBorder="1" applyAlignment="1" quotePrefix="1">
      <alignment horizontal="center" vertical="center" wrapText="1"/>
      <protection/>
    </xf>
    <xf numFmtId="216" fontId="66" fillId="0" borderId="30" xfId="58" applyNumberFormat="1" applyFont="1" applyFill="1" applyBorder="1" applyAlignment="1" quotePrefix="1">
      <alignment horizontal="center" vertical="center"/>
      <protection/>
    </xf>
    <xf numFmtId="0" fontId="58" fillId="0" borderId="15" xfId="56" applyFont="1" applyBorder="1" applyAlignment="1" quotePrefix="1">
      <alignment horizontal="center" vertical="center"/>
      <protection/>
    </xf>
    <xf numFmtId="0" fontId="58" fillId="0" borderId="27" xfId="56" applyFont="1" applyBorder="1" applyAlignment="1">
      <alignment horizontal="left" vertical="center"/>
      <protection/>
    </xf>
    <xf numFmtId="0" fontId="58" fillId="0" borderId="30" xfId="56" applyFont="1" applyBorder="1" applyAlignment="1">
      <alignment horizontal="left" vertical="center"/>
      <protection/>
    </xf>
    <xf numFmtId="0" fontId="58" fillId="0" borderId="27" xfId="56" applyFont="1" applyBorder="1" applyAlignment="1">
      <alignment horizontal="left" vertical="center" wrapText="1"/>
      <protection/>
    </xf>
    <xf numFmtId="3" fontId="65" fillId="0" borderId="50" xfId="56" applyNumberFormat="1" applyFont="1" applyBorder="1" applyAlignment="1" applyProtection="1">
      <alignment horizontal="right" vertical="center"/>
      <protection/>
    </xf>
    <xf numFmtId="196" fontId="73" fillId="0" borderId="0" xfId="58" applyNumberFormat="1" applyFont="1" applyFill="1" applyBorder="1">
      <alignment/>
      <protection/>
    </xf>
    <xf numFmtId="196" fontId="73" fillId="0" borderId="0" xfId="58" applyNumberFormat="1" applyFont="1" applyFill="1" applyBorder="1" applyProtection="1">
      <alignment/>
      <protection locked="0"/>
    </xf>
    <xf numFmtId="196" fontId="73" fillId="0" borderId="0" xfId="58" applyNumberFormat="1" applyFont="1" applyFill="1">
      <alignment/>
      <protection/>
    </xf>
    <xf numFmtId="196" fontId="73" fillId="0" borderId="0" xfId="58" applyNumberFormat="1" applyFont="1" applyFill="1" applyProtection="1">
      <alignment/>
      <protection locked="0"/>
    </xf>
    <xf numFmtId="196" fontId="72" fillId="0" borderId="0" xfId="58" applyNumberFormat="1" applyFont="1" applyFill="1">
      <alignment/>
      <protection/>
    </xf>
    <xf numFmtId="196" fontId="67" fillId="0" borderId="27" xfId="58" applyNumberFormat="1" applyFont="1" applyFill="1" applyBorder="1" applyAlignment="1">
      <alignment horizontal="right" vertical="center"/>
      <protection/>
    </xf>
    <xf numFmtId="216" fontId="75" fillId="0" borderId="30" xfId="58" applyNumberFormat="1" applyFont="1" applyFill="1" applyBorder="1" applyAlignment="1" quotePrefix="1">
      <alignment horizontal="right" vertical="center"/>
      <protection/>
    </xf>
    <xf numFmtId="0" fontId="58" fillId="0" borderId="0" xfId="56" applyFont="1" applyAlignment="1" applyProtection="1">
      <alignment vertical="center"/>
      <protection/>
    </xf>
    <xf numFmtId="0" fontId="58" fillId="0" borderId="0" xfId="56" applyFont="1" applyAlignment="1" applyProtection="1">
      <alignment vertical="center" wrapText="1"/>
      <protection/>
    </xf>
    <xf numFmtId="0" fontId="58" fillId="0" borderId="0" xfId="56" applyFont="1" applyAlignment="1" applyProtection="1" quotePrefix="1">
      <alignment vertical="center"/>
      <protection/>
    </xf>
    <xf numFmtId="3" fontId="58" fillId="0" borderId="0" xfId="56" applyNumberFormat="1" applyFont="1" applyAlignment="1" applyProtection="1">
      <alignment horizontal="right" vertical="center"/>
      <protection/>
    </xf>
    <xf numFmtId="0" fontId="58" fillId="0" borderId="0" xfId="56" applyFont="1" applyBorder="1" applyAlignment="1" applyProtection="1">
      <alignment vertical="center"/>
      <protection/>
    </xf>
    <xf numFmtId="0" fontId="58" fillId="0" borderId="0" xfId="56" applyFont="1" applyBorder="1" applyAlignment="1" applyProtection="1">
      <alignment vertical="center" wrapText="1"/>
      <protection/>
    </xf>
    <xf numFmtId="3" fontId="58" fillId="0" borderId="0" xfId="56" applyNumberFormat="1" applyFont="1" applyAlignment="1" applyProtection="1" quotePrefix="1">
      <alignment horizontal="right" vertical="center"/>
      <protection/>
    </xf>
    <xf numFmtId="216" fontId="64" fillId="0" borderId="27" xfId="58" applyNumberFormat="1" applyFont="1" applyFill="1" applyBorder="1" applyAlignment="1" applyProtection="1" quotePrefix="1">
      <alignment horizontal="center" vertical="center"/>
      <protection/>
    </xf>
    <xf numFmtId="216" fontId="66" fillId="0" borderId="30" xfId="58" applyNumberFormat="1" applyFont="1" applyFill="1" applyBorder="1" applyAlignment="1" applyProtection="1" quotePrefix="1">
      <alignment horizontal="center" vertical="center"/>
      <protection/>
    </xf>
    <xf numFmtId="0" fontId="64" fillId="0" borderId="27" xfId="56" applyFont="1" applyBorder="1" applyAlignment="1" applyProtection="1">
      <alignment horizontal="center" vertical="center" wrapText="1"/>
      <protection/>
    </xf>
    <xf numFmtId="3" fontId="58" fillId="0" borderId="10" xfId="56" applyNumberFormat="1" applyFont="1" applyBorder="1" applyAlignment="1" applyProtection="1">
      <alignment horizontal="center" vertical="center"/>
      <protection/>
    </xf>
    <xf numFmtId="0" fontId="58" fillId="0" borderId="15" xfId="56" applyFont="1" applyBorder="1" applyAlignment="1" applyProtection="1" quotePrefix="1">
      <alignment horizontal="center" vertical="center"/>
      <protection/>
    </xf>
    <xf numFmtId="0" fontId="58" fillId="0" borderId="16" xfId="56" applyFont="1" applyBorder="1" applyAlignment="1" applyProtection="1">
      <alignment horizontal="center" vertical="center"/>
      <protection/>
    </xf>
    <xf numFmtId="0" fontId="67" fillId="0" borderId="29" xfId="58" applyFont="1" applyFill="1" applyBorder="1" applyAlignment="1" applyProtection="1">
      <alignment horizontal="center" vertical="center" wrapText="1"/>
      <protection/>
    </xf>
    <xf numFmtId="1" fontId="58" fillId="0" borderId="10" xfId="56" applyNumberFormat="1" applyFont="1" applyBorder="1" applyAlignment="1" applyProtection="1">
      <alignment horizontal="center" vertical="center"/>
      <protection/>
    </xf>
    <xf numFmtId="216" fontId="70" fillId="33" borderId="15" xfId="58" applyNumberFormat="1" applyFont="1" applyFill="1" applyBorder="1" applyAlignment="1" applyProtection="1">
      <alignment horizontal="center" vertical="center"/>
      <protection/>
    </xf>
    <xf numFmtId="216" fontId="70" fillId="33" borderId="17" xfId="58" applyNumberFormat="1" applyFont="1" applyFill="1" applyBorder="1" applyAlignment="1" applyProtection="1">
      <alignment horizontal="center" vertical="center"/>
      <protection/>
    </xf>
    <xf numFmtId="196" fontId="67" fillId="0" borderId="27" xfId="58" applyNumberFormat="1" applyFont="1" applyFill="1" applyBorder="1" applyAlignment="1" applyProtection="1">
      <alignment horizontal="right" vertical="center"/>
      <protection/>
    </xf>
    <xf numFmtId="216" fontId="75" fillId="0" borderId="30" xfId="58" applyNumberFormat="1" applyFont="1" applyFill="1" applyBorder="1" applyAlignment="1" applyProtection="1" quotePrefix="1">
      <alignment horizontal="right" vertical="center"/>
      <protection/>
    </xf>
    <xf numFmtId="0" fontId="67" fillId="0" borderId="10" xfId="58" applyFont="1" applyFill="1" applyBorder="1" applyAlignment="1" applyProtection="1">
      <alignment horizontal="center" vertical="center" wrapText="1"/>
      <protection/>
    </xf>
    <xf numFmtId="3" fontId="64" fillId="0" borderId="10" xfId="56" applyNumberFormat="1" applyFont="1" applyBorder="1" applyAlignment="1" applyProtection="1">
      <alignment vertical="center"/>
      <protection/>
    </xf>
    <xf numFmtId="0" fontId="63" fillId="0" borderId="0" xfId="56" applyFont="1">
      <alignment/>
      <protection/>
    </xf>
    <xf numFmtId="0" fontId="76" fillId="0" borderId="0" xfId="56" applyFont="1">
      <alignment/>
      <protection/>
    </xf>
    <xf numFmtId="3" fontId="22" fillId="0" borderId="54" xfId="55" applyNumberFormat="1" applyFont="1" applyBorder="1" applyAlignment="1" applyProtection="1">
      <alignment horizontal="right" vertical="center"/>
      <protection/>
    </xf>
    <xf numFmtId="3" fontId="15" fillId="0" borderId="50" xfId="55" applyNumberFormat="1" applyFont="1" applyBorder="1" applyAlignment="1" applyProtection="1">
      <alignment horizontal="right" vertical="center"/>
      <protection/>
    </xf>
    <xf numFmtId="3" fontId="22" fillId="0" borderId="54" xfId="55" applyNumberFormat="1" applyFont="1" applyBorder="1" applyAlignment="1" applyProtection="1">
      <alignment vertical="center"/>
      <protection/>
    </xf>
    <xf numFmtId="3" fontId="15" fillId="0" borderId="10" xfId="55" applyNumberFormat="1" applyFont="1" applyBorder="1" applyAlignment="1" applyProtection="1">
      <alignment vertical="center"/>
      <protection/>
    </xf>
    <xf numFmtId="3" fontId="15" fillId="0" borderId="30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115" fillId="38" borderId="0" xfId="0" applyNumberFormat="1" applyFont="1" applyFill="1" applyAlignment="1">
      <alignment/>
    </xf>
    <xf numFmtId="1" fontId="15" fillId="0" borderId="18" xfId="55" applyNumberFormat="1" applyFont="1" applyBorder="1" applyAlignment="1">
      <alignment horizontal="center" vertical="center" wrapText="1"/>
      <protection/>
    </xf>
    <xf numFmtId="1" fontId="15" fillId="0" borderId="10" xfId="55" applyNumberFormat="1" applyFont="1" applyBorder="1" applyAlignment="1">
      <alignment horizontal="center" vertical="center" wrapText="1"/>
      <protection/>
    </xf>
    <xf numFmtId="0" fontId="57" fillId="41" borderId="0" xfId="56" applyFont="1" applyFill="1" applyAlignment="1">
      <alignment vertical="center"/>
      <protection/>
    </xf>
    <xf numFmtId="0" fontId="69" fillId="41" borderId="0" xfId="56" applyFont="1" applyFill="1" applyAlignment="1">
      <alignment vertical="center"/>
      <protection/>
    </xf>
    <xf numFmtId="0" fontId="71" fillId="41" borderId="0" xfId="56" applyFont="1" applyFill="1" applyAlignment="1">
      <alignment vertical="center"/>
      <protection/>
    </xf>
    <xf numFmtId="0" fontId="76" fillId="41" borderId="0" xfId="56" applyFont="1" applyFill="1">
      <alignment/>
      <protection/>
    </xf>
    <xf numFmtId="0" fontId="71" fillId="44" borderId="0" xfId="56" applyFont="1" applyFill="1" applyAlignment="1">
      <alignment vertical="center"/>
      <protection/>
    </xf>
    <xf numFmtId="0" fontId="57" fillId="44" borderId="0" xfId="56" applyFont="1" applyFill="1" applyAlignment="1">
      <alignment vertical="center"/>
      <protection/>
    </xf>
    <xf numFmtId="0" fontId="57" fillId="44" borderId="0" xfId="56" applyFont="1" applyFill="1" applyBorder="1" applyAlignment="1">
      <alignment vertical="center"/>
      <protection/>
    </xf>
    <xf numFmtId="0" fontId="76" fillId="44" borderId="0" xfId="56" applyFont="1" applyFill="1" applyBorder="1" applyAlignment="1">
      <alignment vertical="center"/>
      <protection/>
    </xf>
    <xf numFmtId="3" fontId="64" fillId="0" borderId="11" xfId="56" applyNumberFormat="1" applyFont="1" applyBorder="1" applyAlignment="1">
      <alignment vertical="center"/>
      <protection/>
    </xf>
    <xf numFmtId="3" fontId="58" fillId="0" borderId="11" xfId="56" applyNumberFormat="1" applyFont="1" applyBorder="1" applyAlignment="1">
      <alignment horizontal="right" vertical="center"/>
      <protection/>
    </xf>
    <xf numFmtId="1" fontId="15" fillId="0" borderId="21" xfId="55" applyNumberFormat="1" applyFont="1" applyBorder="1" applyAlignment="1">
      <alignment horizontal="center" vertical="center" wrapText="1"/>
      <protection/>
    </xf>
    <xf numFmtId="1" fontId="15" fillId="0" borderId="21" xfId="55" applyNumberFormat="1" applyFont="1" applyBorder="1" applyAlignment="1">
      <alignment horizontal="center" vertical="center"/>
      <protection/>
    </xf>
    <xf numFmtId="3" fontId="65" fillId="0" borderId="26" xfId="56" applyNumberFormat="1" applyFont="1" applyBorder="1" applyAlignment="1">
      <alignment horizontal="right" vertical="center"/>
      <protection/>
    </xf>
    <xf numFmtId="3" fontId="65" fillId="0" borderId="25" xfId="56" applyNumberFormat="1" applyFont="1" applyBorder="1" applyAlignment="1">
      <alignment horizontal="right" vertical="center"/>
      <protection/>
    </xf>
    <xf numFmtId="0" fontId="70" fillId="33" borderId="68" xfId="58" applyFont="1" applyFill="1" applyBorder="1" applyAlignment="1" quotePrefix="1">
      <alignment horizontal="left"/>
      <protection/>
    </xf>
    <xf numFmtId="0" fontId="64" fillId="0" borderId="27" xfId="56" applyFont="1" applyBorder="1" applyAlignment="1">
      <alignment horizontal="center" vertical="center" wrapText="1"/>
      <protection/>
    </xf>
    <xf numFmtId="0" fontId="70" fillId="33" borderId="68" xfId="56" applyFont="1" applyFill="1" applyBorder="1" applyAlignment="1">
      <alignment vertical="center" wrapText="1"/>
      <protection/>
    </xf>
    <xf numFmtId="3" fontId="65" fillId="0" borderId="31" xfId="56" applyNumberFormat="1" applyFont="1" applyBorder="1" applyAlignment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 locked="0"/>
    </xf>
    <xf numFmtId="3" fontId="65" fillId="0" borderId="26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vertical="center"/>
      <protection locked="0"/>
    </xf>
    <xf numFmtId="3" fontId="65" fillId="0" borderId="25" xfId="56" applyNumberFormat="1" applyFont="1" applyBorder="1" applyAlignment="1" applyProtection="1">
      <alignment vertical="center"/>
      <protection/>
    </xf>
    <xf numFmtId="3" fontId="65" fillId="0" borderId="34" xfId="56" applyNumberFormat="1" applyFont="1" applyBorder="1" applyAlignment="1" applyProtection="1">
      <alignment vertical="center"/>
      <protection locked="0"/>
    </xf>
    <xf numFmtId="3" fontId="65" fillId="0" borderId="34" xfId="56" applyNumberFormat="1" applyFont="1" applyBorder="1" applyAlignment="1" applyProtection="1">
      <alignment vertical="center"/>
      <protection/>
    </xf>
    <xf numFmtId="0" fontId="70" fillId="33" borderId="68" xfId="58" applyFont="1" applyFill="1" applyBorder="1" applyAlignment="1" quotePrefix="1">
      <alignment horizontal="center"/>
      <protection/>
    </xf>
    <xf numFmtId="3" fontId="65" fillId="0" borderId="25" xfId="56" applyNumberFormat="1" applyFont="1" applyBorder="1" applyAlignment="1">
      <alignment vertical="center"/>
      <protection/>
    </xf>
    <xf numFmtId="3" fontId="65" fillId="0" borderId="25" xfId="56" applyNumberFormat="1" applyFont="1" applyBorder="1" applyAlignment="1" applyProtection="1">
      <alignment horizontal="right" vertical="center"/>
      <protection locked="0"/>
    </xf>
    <xf numFmtId="0" fontId="67" fillId="0" borderId="27" xfId="58" applyFont="1" applyFill="1" applyBorder="1" applyAlignment="1">
      <alignment horizontal="center" vertical="center" wrapText="1"/>
      <protection/>
    </xf>
    <xf numFmtId="3" fontId="65" fillId="0" borderId="25" xfId="56" applyNumberFormat="1" applyFont="1" applyBorder="1" applyAlignment="1" applyProtection="1">
      <alignment horizontal="right" vertical="center"/>
      <protection/>
    </xf>
    <xf numFmtId="3" fontId="65" fillId="0" borderId="26" xfId="56" applyNumberFormat="1" applyFont="1" applyBorder="1" applyAlignment="1" applyProtection="1">
      <alignment vertical="center"/>
      <protection/>
    </xf>
    <xf numFmtId="3" fontId="65" fillId="0" borderId="19" xfId="56" applyNumberFormat="1" applyFont="1" applyBorder="1" applyAlignment="1" applyProtection="1">
      <alignment vertical="center"/>
      <protection/>
    </xf>
    <xf numFmtId="3" fontId="65" fillId="0" borderId="21" xfId="56" applyNumberFormat="1" applyFont="1" applyBorder="1" applyAlignment="1" applyProtection="1">
      <alignment vertical="center"/>
      <protection/>
    </xf>
    <xf numFmtId="0" fontId="58" fillId="0" borderId="11" xfId="56" applyFont="1" applyBorder="1" applyAlignment="1">
      <alignment horizontal="center" vertical="center"/>
      <protection/>
    </xf>
    <xf numFmtId="3" fontId="65" fillId="0" borderId="58" xfId="56" applyNumberFormat="1" applyFont="1" applyFill="1" applyBorder="1" applyAlignment="1" applyProtection="1">
      <alignment horizontal="right" vertical="center"/>
      <protection locked="0"/>
    </xf>
    <xf numFmtId="3" fontId="65" fillId="0" borderId="46" xfId="56" applyNumberFormat="1" applyFont="1" applyFill="1" applyBorder="1" applyAlignment="1" applyProtection="1">
      <alignment horizontal="right" vertical="center"/>
      <protection locked="0"/>
    </xf>
    <xf numFmtId="3" fontId="65" fillId="0" borderId="74" xfId="56" applyNumberFormat="1" applyFont="1" applyFill="1" applyBorder="1" applyAlignment="1" applyProtection="1">
      <alignment horizontal="right" vertical="center"/>
      <protection locked="0"/>
    </xf>
    <xf numFmtId="3" fontId="64" fillId="0" borderId="10" xfId="56" applyNumberFormat="1" applyFont="1" applyFill="1" applyBorder="1" applyAlignment="1">
      <alignment vertical="center"/>
      <protection/>
    </xf>
    <xf numFmtId="3" fontId="48" fillId="0" borderId="0" xfId="55" applyNumberFormat="1" applyFont="1" applyAlignment="1" applyProtection="1">
      <alignment/>
      <protection/>
    </xf>
    <xf numFmtId="3" fontId="35" fillId="38" borderId="0" xfId="55" applyNumberFormat="1" applyFont="1" applyFill="1" applyBorder="1" applyAlignment="1" applyProtection="1">
      <alignment horizontal="right"/>
      <protection/>
    </xf>
    <xf numFmtId="3" fontId="42" fillId="0" borderId="10" xfId="55" applyNumberFormat="1" applyFont="1" applyFill="1" applyBorder="1" applyAlignment="1" applyProtection="1" quotePrefix="1">
      <alignment horizontal="center" vertical="center"/>
      <protection/>
    </xf>
    <xf numFmtId="0" fontId="38" fillId="0" borderId="0" xfId="55" applyProtection="1">
      <alignment/>
      <protection/>
    </xf>
    <xf numFmtId="0" fontId="15" fillId="0" borderId="64" xfId="58" applyFont="1" applyFill="1" applyBorder="1" applyAlignment="1">
      <alignment horizontal="left" wrapText="1"/>
      <protection/>
    </xf>
    <xf numFmtId="0" fontId="15" fillId="0" borderId="38" xfId="58" applyFont="1" applyFill="1" applyBorder="1" applyAlignment="1" quotePrefix="1">
      <alignment horizontal="left" vertical="center" wrapText="1"/>
      <protection/>
    </xf>
    <xf numFmtId="0" fontId="15" fillId="0" borderId="24" xfId="58" applyFont="1" applyFill="1" applyBorder="1" applyAlignment="1" quotePrefix="1">
      <alignment vertical="center" wrapText="1"/>
      <protection/>
    </xf>
    <xf numFmtId="0" fontId="15" fillId="0" borderId="38" xfId="58" applyFont="1" applyFill="1" applyBorder="1" applyAlignment="1" quotePrefix="1">
      <alignment horizontal="left"/>
      <protection/>
    </xf>
    <xf numFmtId="0" fontId="15" fillId="0" borderId="24" xfId="58" applyFont="1" applyFill="1" applyBorder="1" quotePrefix="1">
      <alignment/>
      <protection/>
    </xf>
    <xf numFmtId="0" fontId="18" fillId="38" borderId="0" xfId="55" applyFont="1" applyFill="1" applyAlignment="1">
      <alignment vertical="center"/>
      <protection/>
    </xf>
    <xf numFmtId="3" fontId="15" fillId="0" borderId="68" xfId="0" applyNumberFormat="1" applyFont="1" applyBorder="1" applyAlignment="1" applyProtection="1">
      <alignment horizontal="right" vertical="center"/>
      <protection/>
    </xf>
    <xf numFmtId="3" fontId="15" fillId="0" borderId="25" xfId="0" applyNumberFormat="1" applyFont="1" applyBorder="1" applyAlignment="1" applyProtection="1">
      <alignment horizontal="right" vertical="center"/>
      <protection/>
    </xf>
    <xf numFmtId="0" fontId="15" fillId="0" borderId="0" xfId="55" applyFont="1" applyAlignment="1">
      <alignment horizontal="right" vertical="center"/>
      <protection/>
    </xf>
    <xf numFmtId="0" fontId="149" fillId="0" borderId="0" xfId="57">
      <alignment/>
      <protection/>
    </xf>
    <xf numFmtId="0" fontId="15" fillId="0" borderId="0" xfId="57" applyFont="1" applyAlignment="1">
      <alignment horizontal="left" vertical="center" wrapText="1"/>
      <protection/>
    </xf>
    <xf numFmtId="0" fontId="17" fillId="0" borderId="0" xfId="57" applyFont="1" applyAlignment="1">
      <alignment vertical="center" wrapText="1"/>
      <protection/>
    </xf>
    <xf numFmtId="0" fontId="149" fillId="0" borderId="0" xfId="57" applyAlignment="1">
      <alignment/>
      <protection/>
    </xf>
    <xf numFmtId="0" fontId="149" fillId="0" borderId="0" xfId="57" applyFill="1">
      <alignment/>
      <protection/>
    </xf>
    <xf numFmtId="0" fontId="149" fillId="0" borderId="0" xfId="57" quotePrefix="1">
      <alignment/>
      <protection/>
    </xf>
    <xf numFmtId="217" fontId="95" fillId="0" borderId="0" xfId="55" applyNumberFormat="1" applyFont="1" applyBorder="1" applyAlignment="1">
      <alignment horizontal="center"/>
      <protection/>
    </xf>
    <xf numFmtId="217" fontId="149" fillId="0" borderId="0" xfId="57" applyNumberFormat="1" applyBorder="1">
      <alignment/>
      <protection/>
    </xf>
    <xf numFmtId="217" fontId="97" fillId="0" borderId="0" xfId="55" applyNumberFormat="1" applyFont="1" applyBorder="1" applyAlignment="1">
      <alignment horizontal="center"/>
      <protection/>
    </xf>
    <xf numFmtId="217" fontId="43" fillId="45" borderId="0" xfId="55" applyNumberFormat="1" applyFont="1" applyFill="1" applyBorder="1" applyAlignment="1">
      <alignment horizontal="center"/>
      <protection/>
    </xf>
    <xf numFmtId="217" fontId="43" fillId="33" borderId="0" xfId="55" applyNumberFormat="1" applyFont="1" applyFill="1" applyBorder="1" applyAlignment="1">
      <alignment horizontal="center"/>
      <protection/>
    </xf>
    <xf numFmtId="217" fontId="89" fillId="0" borderId="0" xfId="55" applyNumberFormat="1" applyFont="1" applyBorder="1" applyAlignment="1">
      <alignment horizontal="center"/>
      <protection/>
    </xf>
    <xf numFmtId="217" fontId="95" fillId="37" borderId="0" xfId="55" applyNumberFormat="1" applyFont="1" applyFill="1" applyBorder="1" applyAlignment="1">
      <alignment horizontal="center"/>
      <protection/>
    </xf>
    <xf numFmtId="217" fontId="89" fillId="37" borderId="0" xfId="55" applyNumberFormat="1" applyFont="1" applyFill="1" applyBorder="1" applyAlignment="1">
      <alignment horizontal="center"/>
      <protection/>
    </xf>
    <xf numFmtId="0" fontId="149" fillId="0" borderId="0" xfId="57" applyBorder="1">
      <alignment/>
      <protection/>
    </xf>
    <xf numFmtId="217" fontId="90" fillId="37" borderId="0" xfId="55" applyNumberFormat="1" applyFont="1" applyFill="1" applyBorder="1" applyAlignment="1">
      <alignment horizontal="center"/>
      <protection/>
    </xf>
    <xf numFmtId="0" fontId="95" fillId="0" borderId="0" xfId="55" applyNumberFormat="1" applyFont="1" applyBorder="1" applyAlignment="1" quotePrefix="1">
      <alignment horizontal="center"/>
      <protection/>
    </xf>
    <xf numFmtId="0" fontId="95" fillId="0" borderId="0" xfId="55" applyNumberFormat="1" applyFont="1" applyFill="1" applyBorder="1" applyAlignment="1" quotePrefix="1">
      <alignment horizontal="center"/>
      <protection/>
    </xf>
    <xf numFmtId="226" fontId="95" fillId="0" borderId="0" xfId="55" applyNumberFormat="1" applyFont="1" applyFill="1" applyBorder="1" applyAlignment="1" quotePrefix="1">
      <alignment horizontal="center"/>
      <protection/>
    </xf>
    <xf numFmtId="0" fontId="95" fillId="37" borderId="0" xfId="55" applyNumberFormat="1" applyFont="1" applyFill="1" applyBorder="1" applyAlignment="1" quotePrefix="1">
      <alignment horizontal="center"/>
      <protection/>
    </xf>
    <xf numFmtId="0" fontId="20" fillId="0" borderId="35" xfId="58" applyFont="1" applyFill="1" applyBorder="1" applyAlignment="1">
      <alignment vertical="center" wrapText="1"/>
      <protection/>
    </xf>
    <xf numFmtId="0" fontId="20" fillId="0" borderId="35" xfId="58" applyFont="1" applyFill="1" applyBorder="1" applyAlignment="1">
      <alignment horizontal="left" vertical="center" wrapText="1"/>
      <protection/>
    </xf>
    <xf numFmtId="3" fontId="15" fillId="38" borderId="25" xfId="55" applyNumberFormat="1" applyFont="1" applyFill="1" applyBorder="1" applyAlignment="1" applyProtection="1">
      <alignment horizontal="right" vertical="center"/>
      <protection/>
    </xf>
    <xf numFmtId="3" fontId="15" fillId="38" borderId="28" xfId="55" applyNumberFormat="1" applyFont="1" applyFill="1" applyBorder="1" applyAlignment="1" applyProtection="1">
      <alignment horizontal="right" vertical="center"/>
      <protection/>
    </xf>
    <xf numFmtId="0" fontId="15" fillId="0" borderId="0" xfId="58" applyFont="1" applyFill="1" applyBorder="1" applyAlignment="1" quotePrefix="1">
      <alignment horizontal="left" vertical="center" wrapText="1"/>
      <protection/>
    </xf>
    <xf numFmtId="0" fontId="15" fillId="0" borderId="76" xfId="58" applyFont="1" applyFill="1" applyBorder="1" applyAlignment="1">
      <alignment horizontal="left" vertical="center" wrapText="1"/>
      <protection/>
    </xf>
    <xf numFmtId="3" fontId="15" fillId="0" borderId="31" xfId="55" applyNumberFormat="1" applyFont="1" applyBorder="1" applyAlignment="1" applyProtection="1">
      <alignment horizontal="right" vertical="center"/>
      <protection locked="0"/>
    </xf>
    <xf numFmtId="3" fontId="15" fillId="0" borderId="56" xfId="55" applyNumberFormat="1" applyFont="1" applyBorder="1" applyAlignment="1" applyProtection="1">
      <alignment horizontal="right" vertical="center"/>
      <protection/>
    </xf>
    <xf numFmtId="0" fontId="15" fillId="0" borderId="23" xfId="58" applyFont="1" applyFill="1" applyBorder="1" applyAlignment="1">
      <alignment horizontal="left" vertical="center" wrapText="1"/>
      <protection/>
    </xf>
    <xf numFmtId="0" fontId="20" fillId="0" borderId="23" xfId="58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6" xfId="55" applyNumberFormat="1" applyFont="1" applyBorder="1" applyAlignment="1" applyProtection="1">
      <alignment horizontal="right" vertical="center"/>
      <protection/>
    </xf>
    <xf numFmtId="3" fontId="19" fillId="0" borderId="73" xfId="55" applyNumberFormat="1" applyFont="1" applyBorder="1" applyAlignment="1" applyProtection="1">
      <alignment horizontal="right" vertical="center"/>
      <protection/>
    </xf>
    <xf numFmtId="3" fontId="19" fillId="0" borderId="57" xfId="55" applyNumberFormat="1" applyFont="1" applyFill="1" applyBorder="1" applyAlignment="1" applyProtection="1">
      <alignment vertical="center"/>
      <protection/>
    </xf>
    <xf numFmtId="3" fontId="19" fillId="0" borderId="58" xfId="55" applyNumberFormat="1" applyFont="1" applyFill="1" applyBorder="1" applyAlignment="1" applyProtection="1">
      <alignment vertical="center"/>
      <protection/>
    </xf>
    <xf numFmtId="3" fontId="19" fillId="39" borderId="57" xfId="55" applyNumberFormat="1" applyFont="1" applyFill="1" applyBorder="1" applyAlignment="1" applyProtection="1">
      <alignment vertical="center"/>
      <protection/>
    </xf>
    <xf numFmtId="3" fontId="46" fillId="34" borderId="21" xfId="55" applyNumberFormat="1" applyFont="1" applyFill="1" applyBorder="1" applyAlignment="1">
      <alignment vertical="center"/>
      <protection/>
    </xf>
    <xf numFmtId="3" fontId="19" fillId="0" borderId="25" xfId="55" applyNumberFormat="1" applyFont="1" applyBorder="1" applyAlignment="1" applyProtection="1">
      <alignment horizontal="right" vertical="center"/>
      <protection/>
    </xf>
    <xf numFmtId="3" fontId="19" fillId="0" borderId="28" xfId="55" applyNumberFormat="1" applyFont="1" applyBorder="1" applyAlignment="1" applyProtection="1">
      <alignment horizontal="right" vertical="center"/>
      <protection/>
    </xf>
    <xf numFmtId="3" fontId="19" fillId="0" borderId="59" xfId="55" applyNumberFormat="1" applyFont="1" applyFill="1" applyBorder="1" applyAlignment="1" applyProtection="1">
      <alignment horizontal="right" vertical="center"/>
      <protection/>
    </xf>
    <xf numFmtId="3" fontId="19" fillId="0" borderId="46" xfId="55" applyNumberFormat="1" applyFont="1" applyFill="1" applyBorder="1" applyAlignment="1" applyProtection="1">
      <alignment horizontal="right" vertical="center"/>
      <protection/>
    </xf>
    <xf numFmtId="3" fontId="19" fillId="39" borderId="59" xfId="55" applyNumberFormat="1" applyFont="1" applyFill="1" applyBorder="1" applyAlignment="1" applyProtection="1">
      <alignment horizontal="right" vertical="center"/>
      <protection/>
    </xf>
    <xf numFmtId="0" fontId="18" fillId="33" borderId="17" xfId="0" applyFont="1" applyFill="1" applyBorder="1" applyAlignment="1" applyProtection="1">
      <alignment vertical="center" wrapText="1"/>
      <protection locked="0"/>
    </xf>
    <xf numFmtId="3" fontId="65" fillId="0" borderId="21" xfId="56" applyNumberFormat="1" applyFont="1" applyBorder="1" applyAlignment="1">
      <alignment horizontal="right" vertical="center"/>
      <protection/>
    </xf>
    <xf numFmtId="3" fontId="65" fillId="0" borderId="77" xfId="56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center" wrapText="1"/>
      <protection/>
    </xf>
    <xf numFmtId="0" fontId="106" fillId="0" borderId="0" xfId="55" applyFont="1" applyFill="1" applyBorder="1" applyAlignment="1">
      <alignment horizontal="left"/>
      <protection/>
    </xf>
    <xf numFmtId="0" fontId="20" fillId="37" borderId="0" xfId="59" applyFont="1" applyFill="1" applyBorder="1" applyAlignment="1" quotePrefix="1">
      <alignment horizontal="left"/>
      <protection/>
    </xf>
    <xf numFmtId="0" fontId="149" fillId="46" borderId="0" xfId="57" applyFill="1">
      <alignment/>
      <protection/>
    </xf>
    <xf numFmtId="0" fontId="149" fillId="46" borderId="0" xfId="57" applyFill="1" applyAlignment="1">
      <alignment/>
      <protection/>
    </xf>
    <xf numFmtId="1" fontId="89" fillId="32" borderId="78" xfId="55" applyNumberFormat="1" applyFont="1" applyFill="1" applyBorder="1" applyAlignment="1" quotePrefix="1">
      <alignment horizontal="center"/>
      <protection/>
    </xf>
    <xf numFmtId="0" fontId="15" fillId="32" borderId="79" xfId="55" applyFont="1" applyFill="1" applyBorder="1">
      <alignment/>
      <protection/>
    </xf>
    <xf numFmtId="1" fontId="89" fillId="32" borderId="80" xfId="55" applyNumberFormat="1" applyFont="1" applyFill="1" applyBorder="1" applyAlignment="1" quotePrefix="1">
      <alignment horizontal="center"/>
      <protection/>
    </xf>
    <xf numFmtId="0" fontId="15" fillId="32" borderId="81" xfId="55" applyFont="1" applyFill="1" applyBorder="1">
      <alignment/>
      <protection/>
    </xf>
    <xf numFmtId="0" fontId="15" fillId="32" borderId="80" xfId="55" applyFont="1" applyFill="1" applyBorder="1">
      <alignment/>
      <protection/>
    </xf>
    <xf numFmtId="0" fontId="15" fillId="32" borderId="80" xfId="55" applyFont="1" applyFill="1" applyBorder="1" applyAlignment="1" quotePrefix="1">
      <alignment horizontal="left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217" fontId="90" fillId="32" borderId="80" xfId="55" applyNumberFormat="1" applyFont="1" applyFill="1" applyBorder="1" applyAlignment="1" quotePrefix="1">
      <alignment horizontal="center"/>
      <protection/>
    </xf>
    <xf numFmtId="0" fontId="91" fillId="32" borderId="80" xfId="55" applyFont="1" applyFill="1" applyBorder="1">
      <alignment/>
      <protection/>
    </xf>
    <xf numFmtId="217" fontId="89" fillId="32" borderId="80" xfId="55" applyNumberFormat="1" applyFont="1" applyFill="1" applyBorder="1" applyAlignment="1" quotePrefix="1">
      <alignment horizontal="center" vertical="center"/>
      <protection/>
    </xf>
    <xf numFmtId="0" fontId="25" fillId="32" borderId="80" xfId="55" applyFont="1" applyFill="1" applyBorder="1" applyAlignment="1">
      <alignment wrapText="1"/>
      <protection/>
    </xf>
    <xf numFmtId="217" fontId="89" fillId="32" borderId="80" xfId="55" applyNumberFormat="1" applyFont="1" applyFill="1" applyBorder="1" applyAlignment="1" quotePrefix="1">
      <alignment horizontal="center"/>
      <protection/>
    </xf>
    <xf numFmtId="0" fontId="25" fillId="32" borderId="80" xfId="55" applyFont="1" applyFill="1" applyBorder="1">
      <alignment/>
      <protection/>
    </xf>
    <xf numFmtId="217" fontId="89" fillId="32" borderId="82" xfId="55" applyNumberFormat="1" applyFont="1" applyFill="1" applyBorder="1" applyAlignment="1" quotePrefix="1">
      <alignment horizontal="center"/>
      <protection/>
    </xf>
    <xf numFmtId="0" fontId="15" fillId="32" borderId="82" xfId="55" applyFont="1" applyFill="1" applyBorder="1">
      <alignment/>
      <protection/>
    </xf>
    <xf numFmtId="217" fontId="90" fillId="32" borderId="82" xfId="55" applyNumberFormat="1" applyFont="1" applyFill="1" applyBorder="1" applyAlignment="1" quotePrefix="1">
      <alignment horizontal="center"/>
      <protection/>
    </xf>
    <xf numFmtId="0" fontId="91" fillId="32" borderId="82" xfId="55" applyFont="1" applyFill="1" applyBorder="1">
      <alignment/>
      <protection/>
    </xf>
    <xf numFmtId="217" fontId="89" fillId="32" borderId="83" xfId="55" applyNumberFormat="1" applyFont="1" applyFill="1" applyBorder="1" applyAlignment="1" quotePrefix="1">
      <alignment horizontal="center"/>
      <protection/>
    </xf>
    <xf numFmtId="0" fontId="15" fillId="32" borderId="83" xfId="55" applyFont="1" applyFill="1" applyBorder="1">
      <alignment/>
      <protection/>
    </xf>
    <xf numFmtId="0" fontId="20" fillId="32" borderId="0" xfId="59" applyFont="1" applyFill="1" applyBorder="1" applyAlignment="1" quotePrefix="1">
      <alignment horizontal="left"/>
      <protection/>
    </xf>
    <xf numFmtId="0" fontId="50" fillId="32" borderId="26" xfId="59" applyFont="1" applyFill="1" applyBorder="1">
      <alignment/>
      <protection/>
    </xf>
    <xf numFmtId="217" fontId="43" fillId="32" borderId="28" xfId="55" applyNumberFormat="1" applyFont="1" applyFill="1" applyBorder="1" applyAlignment="1">
      <alignment horizontal="center"/>
      <protection/>
    </xf>
    <xf numFmtId="217" fontId="53" fillId="32" borderId="25" xfId="55" applyNumberFormat="1" applyFont="1" applyFill="1" applyBorder="1" applyAlignment="1">
      <alignment horizontal="left"/>
      <protection/>
    </xf>
    <xf numFmtId="217" fontId="93" fillId="32" borderId="25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 quotePrefix="1">
      <alignment horizontal="center"/>
      <protection/>
    </xf>
    <xf numFmtId="0" fontId="91" fillId="32" borderId="85" xfId="55" applyFont="1" applyFill="1" applyBorder="1">
      <alignment/>
      <protection/>
    </xf>
    <xf numFmtId="217" fontId="95" fillId="32" borderId="80" xfId="55" applyNumberFormat="1" applyFont="1" applyFill="1" applyBorder="1" applyAlignment="1" quotePrefix="1">
      <alignment horizontal="center"/>
      <protection/>
    </xf>
    <xf numFmtId="0" fontId="91" fillId="32" borderId="81" xfId="55" applyFont="1" applyFill="1" applyBorder="1">
      <alignment/>
      <protection/>
    </xf>
    <xf numFmtId="0" fontId="91" fillId="32" borderId="80" xfId="55" applyFont="1" applyFill="1" applyBorder="1">
      <alignment/>
      <protection/>
    </xf>
    <xf numFmtId="0" fontId="94" fillId="32" borderId="80" xfId="55" applyFont="1" applyFill="1" applyBorder="1">
      <alignment/>
      <protection/>
    </xf>
    <xf numFmtId="0" fontId="91" fillId="32" borderId="80" xfId="55" applyFont="1" applyFill="1" applyBorder="1" applyAlignment="1">
      <alignment horizontal="left"/>
      <protection/>
    </xf>
    <xf numFmtId="217" fontId="95" fillId="32" borderId="80" xfId="55" applyNumberFormat="1" applyFont="1" applyFill="1" applyBorder="1" applyAlignment="1">
      <alignment horizontal="center"/>
      <protection/>
    </xf>
    <xf numFmtId="0" fontId="91" fillId="32" borderId="80" xfId="55" applyFont="1" applyFill="1" applyBorder="1" applyAlignment="1">
      <alignment horizontal="left" wrapText="1"/>
      <protection/>
    </xf>
    <xf numFmtId="217" fontId="97" fillId="32" borderId="82" xfId="55" applyNumberFormat="1" applyFont="1" applyFill="1" applyBorder="1" applyAlignment="1">
      <alignment horizontal="center"/>
      <protection/>
    </xf>
    <xf numFmtId="0" fontId="98" fillId="32" borderId="82" xfId="55" applyFont="1" applyFill="1" applyBorder="1">
      <alignment/>
      <protection/>
    </xf>
    <xf numFmtId="217" fontId="54" fillId="32" borderId="32" xfId="55" applyNumberFormat="1" applyFont="1" applyFill="1" applyBorder="1" applyAlignment="1">
      <alignment horizontal="left"/>
      <protection/>
    </xf>
    <xf numFmtId="217" fontId="95" fillId="32" borderId="84" xfId="55" applyNumberFormat="1" applyFont="1" applyFill="1" applyBorder="1" applyAlignment="1">
      <alignment horizontal="center"/>
      <protection/>
    </xf>
    <xf numFmtId="0" fontId="15" fillId="32" borderId="85" xfId="55" applyFont="1" applyFill="1" applyBorder="1">
      <alignment/>
      <protection/>
    </xf>
    <xf numFmtId="217" fontId="95" fillId="32" borderId="86" xfId="55" applyNumberFormat="1" applyFont="1" applyFill="1" applyBorder="1" applyAlignment="1">
      <alignment horizontal="center"/>
      <protection/>
    </xf>
    <xf numFmtId="0" fontId="25" fillId="32" borderId="86" xfId="55" applyFont="1" applyFill="1" applyBorder="1">
      <alignment/>
      <protection/>
    </xf>
    <xf numFmtId="217" fontId="53" fillId="32" borderId="32" xfId="55" applyNumberFormat="1" applyFont="1" applyFill="1" applyBorder="1" applyAlignment="1">
      <alignment horizontal="left"/>
      <protection/>
    </xf>
    <xf numFmtId="217" fontId="89" fillId="32" borderId="80" xfId="55" applyNumberFormat="1" applyFont="1" applyFill="1" applyBorder="1" applyAlignment="1">
      <alignment horizontal="center"/>
      <protection/>
    </xf>
    <xf numFmtId="217" fontId="89" fillId="32" borderId="86" xfId="55" applyNumberFormat="1" applyFont="1" applyFill="1" applyBorder="1" applyAlignment="1">
      <alignment horizontal="center"/>
      <protection/>
    </xf>
    <xf numFmtId="0" fontId="15" fillId="32" borderId="86" xfId="55" applyFont="1" applyFill="1" applyBorder="1">
      <alignment/>
      <protection/>
    </xf>
    <xf numFmtId="217" fontId="95" fillId="32" borderId="83" xfId="55" applyNumberFormat="1" applyFont="1" applyFill="1" applyBorder="1" applyAlignment="1">
      <alignment horizontal="center"/>
      <protection/>
    </xf>
    <xf numFmtId="0" fontId="25" fillId="32" borderId="83" xfId="55" applyFont="1" applyFill="1" applyBorder="1">
      <alignment/>
      <protection/>
    </xf>
    <xf numFmtId="217" fontId="89" fillId="32" borderId="84" xfId="55" applyNumberFormat="1" applyFont="1" applyFill="1" applyBorder="1" applyAlignment="1">
      <alignment horizontal="center"/>
      <protection/>
    </xf>
    <xf numFmtId="0" fontId="15" fillId="32" borderId="84" xfId="55" applyFont="1" applyFill="1" applyBorder="1">
      <alignment/>
      <protection/>
    </xf>
    <xf numFmtId="217" fontId="95" fillId="32" borderId="82" xfId="55" applyNumberFormat="1" applyFont="1" applyFill="1" applyBorder="1" applyAlignment="1">
      <alignment horizontal="center"/>
      <protection/>
    </xf>
    <xf numFmtId="0" fontId="105" fillId="32" borderId="82" xfId="55" applyFont="1" applyFill="1" applyBorder="1">
      <alignment/>
      <protection/>
    </xf>
    <xf numFmtId="217" fontId="89" fillId="32" borderId="78" xfId="55" applyNumberFormat="1" applyFont="1" applyFill="1" applyBorder="1" applyAlignment="1">
      <alignment horizontal="center"/>
      <protection/>
    </xf>
    <xf numFmtId="0" fontId="15" fillId="32" borderId="78" xfId="55" applyFont="1" applyFill="1" applyBorder="1">
      <alignment/>
      <protection/>
    </xf>
    <xf numFmtId="217" fontId="90" fillId="32" borderId="80" xfId="55" applyNumberFormat="1" applyFont="1" applyFill="1" applyBorder="1" applyAlignment="1">
      <alignment horizontal="center"/>
      <protection/>
    </xf>
    <xf numFmtId="217" fontId="89" fillId="32" borderId="83" xfId="55" applyNumberFormat="1" applyFont="1" applyFill="1" applyBorder="1" applyAlignment="1">
      <alignment horizontal="center"/>
      <protection/>
    </xf>
    <xf numFmtId="0" fontId="15" fillId="32" borderId="83" xfId="55" applyFont="1" applyFill="1" applyBorder="1" applyAlignment="1">
      <alignment horizontal="left" wrapText="1"/>
      <protection/>
    </xf>
    <xf numFmtId="0" fontId="95" fillId="32" borderId="87" xfId="55" applyNumberFormat="1" applyFont="1" applyFill="1" applyBorder="1" applyAlignment="1" quotePrefix="1">
      <alignment horizontal="center"/>
      <protection/>
    </xf>
    <xf numFmtId="0" fontId="35" fillId="32" borderId="87" xfId="55" applyFont="1" applyFill="1" applyBorder="1" applyAlignment="1">
      <alignment horizontal="left"/>
      <protection/>
    </xf>
    <xf numFmtId="0" fontId="95" fillId="32" borderId="80" xfId="55" applyNumberFormat="1" applyFont="1" applyFill="1" applyBorder="1" applyAlignment="1" quotePrefix="1">
      <alignment horizontal="center"/>
      <protection/>
    </xf>
    <xf numFmtId="0" fontId="35" fillId="32" borderId="80" xfId="55" applyFont="1" applyFill="1" applyBorder="1" applyAlignment="1">
      <alignment horizontal="left"/>
      <protection/>
    </xf>
    <xf numFmtId="0" fontId="106" fillId="32" borderId="80" xfId="55" applyFont="1" applyFill="1" applyBorder="1" applyAlignment="1">
      <alignment horizontal="left"/>
      <protection/>
    </xf>
    <xf numFmtId="0" fontId="35" fillId="32" borderId="80" xfId="55" applyFont="1" applyFill="1" applyBorder="1" applyAlignment="1" quotePrefix="1">
      <alignment horizontal="left"/>
      <protection/>
    </xf>
    <xf numFmtId="0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7" xfId="55" applyFont="1" applyFill="1" applyBorder="1" applyAlignment="1">
      <alignment horizontal="left"/>
      <protection/>
    </xf>
    <xf numFmtId="0" fontId="95" fillId="32" borderId="84" xfId="55" applyNumberFormat="1" applyFont="1" applyFill="1" applyBorder="1" applyAlignment="1" quotePrefix="1">
      <alignment horizontal="center"/>
      <protection/>
    </xf>
    <xf numFmtId="0" fontId="35" fillId="32" borderId="84" xfId="55" applyFont="1" applyFill="1" applyBorder="1" applyAlignment="1">
      <alignment horizontal="left"/>
      <protection/>
    </xf>
    <xf numFmtId="226" fontId="95" fillId="32" borderId="83" xfId="55" applyNumberFormat="1" applyFont="1" applyFill="1" applyBorder="1" applyAlignment="1" quotePrefix="1">
      <alignment horizontal="center"/>
      <protection/>
    </xf>
    <xf numFmtId="0" fontId="35" fillId="32" borderId="83" xfId="55" applyFont="1" applyFill="1" applyBorder="1" applyAlignment="1">
      <alignment horizontal="left"/>
      <protection/>
    </xf>
    <xf numFmtId="0" fontId="106" fillId="32" borderId="83" xfId="55" applyFont="1" applyFill="1" applyBorder="1" applyAlignment="1">
      <alignment horizontal="left"/>
      <protection/>
    </xf>
    <xf numFmtId="0" fontId="149" fillId="46" borderId="46" xfId="57" applyFill="1" applyBorder="1">
      <alignment/>
      <protection/>
    </xf>
    <xf numFmtId="0" fontId="149" fillId="46" borderId="46" xfId="57" applyFill="1" applyBorder="1" applyAlignment="1">
      <alignment/>
      <protection/>
    </xf>
    <xf numFmtId="0" fontId="149" fillId="0" borderId="46" xfId="57" applyFill="1" applyBorder="1">
      <alignment/>
      <protection/>
    </xf>
    <xf numFmtId="0" fontId="49" fillId="32" borderId="0" xfId="55" applyFont="1" applyFill="1" applyBorder="1">
      <alignment/>
      <protection/>
    </xf>
    <xf numFmtId="0" fontId="48" fillId="32" borderId="0" xfId="55" applyFont="1" applyFill="1" applyBorder="1">
      <alignment/>
      <protection/>
    </xf>
    <xf numFmtId="0" fontId="49" fillId="32" borderId="0" xfId="55" applyNumberFormat="1" applyFont="1" applyFill="1" applyBorder="1" applyProtection="1">
      <alignment/>
      <protection locked="0"/>
    </xf>
    <xf numFmtId="49" fontId="49" fillId="32" borderId="0" xfId="55" applyNumberFormat="1" applyFont="1" applyFill="1" applyBorder="1" applyProtection="1">
      <alignment/>
      <protection locked="0"/>
    </xf>
    <xf numFmtId="0" fontId="149" fillId="32" borderId="0" xfId="57" applyFill="1">
      <alignment/>
      <protection/>
    </xf>
    <xf numFmtId="0" fontId="149" fillId="32" borderId="0" xfId="57" applyFill="1" applyAlignment="1">
      <alignment/>
      <protection/>
    </xf>
    <xf numFmtId="224" fontId="87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21" fillId="32" borderId="0" xfId="62" applyFont="1" applyFill="1" applyBorder="1">
      <alignment/>
      <protection/>
    </xf>
    <xf numFmtId="0" fontId="21" fillId="32" borderId="0" xfId="62" applyFont="1" applyFill="1" applyBorder="1" applyAlignment="1">
      <alignment horizontal="left"/>
      <protection/>
    </xf>
    <xf numFmtId="0" fontId="21" fillId="32" borderId="0" xfId="62" applyFont="1" applyFill="1" applyBorder="1" applyAlignment="1">
      <alignment horizontal="left"/>
      <protection/>
    </xf>
    <xf numFmtId="0" fontId="24" fillId="32" borderId="0" xfId="62" applyFont="1" applyFill="1" applyBorder="1">
      <alignment/>
      <protection/>
    </xf>
    <xf numFmtId="0" fontId="24" fillId="32" borderId="0" xfId="62" applyFont="1" applyFill="1" applyBorder="1" applyAlignment="1" quotePrefix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58" applyFont="1" applyFill="1" applyBorder="1" applyAlignment="1">
      <alignment horizontal="left"/>
      <protection/>
    </xf>
    <xf numFmtId="0" fontId="21" fillId="32" borderId="0" xfId="62" applyFont="1" applyFill="1" applyBorder="1" applyAlignment="1" quotePrefix="1">
      <alignment horizontal="left"/>
      <protection/>
    </xf>
    <xf numFmtId="0" fontId="88" fillId="32" borderId="0" xfId="58" applyFont="1" applyFill="1" applyBorder="1" applyAlignment="1" quotePrefix="1">
      <alignment horizontal="left"/>
      <protection/>
    </xf>
    <xf numFmtId="0" fontId="87" fillId="32" borderId="0" xfId="58" applyFont="1" applyFill="1" applyBorder="1" applyAlignment="1" quotePrefix="1">
      <alignment horizontal="left"/>
      <protection/>
    </xf>
    <xf numFmtId="0" fontId="24" fillId="32" borderId="0" xfId="62" applyFont="1" applyFill="1" applyBorder="1" applyAlignment="1">
      <alignment horizontal="left"/>
      <protection/>
    </xf>
    <xf numFmtId="224" fontId="88" fillId="32" borderId="0" xfId="62" applyNumberFormat="1" applyFont="1" applyFill="1" applyBorder="1" applyAlignment="1" quotePrefix="1">
      <alignment horizontal="right"/>
      <protection/>
    </xf>
    <xf numFmtId="0" fontId="21" fillId="32" borderId="0" xfId="62" applyFont="1" applyFill="1" applyBorder="1">
      <alignment/>
      <protection/>
    </xf>
    <xf numFmtId="224" fontId="87" fillId="32" borderId="0" xfId="62" applyNumberFormat="1" applyFont="1" applyFill="1" applyBorder="1" applyAlignment="1">
      <alignment horizontal="right"/>
      <protection/>
    </xf>
    <xf numFmtId="0" fontId="21" fillId="32" borderId="0" xfId="62" applyFont="1" applyFill="1" applyBorder="1" applyAlignment="1">
      <alignment horizontal="left"/>
      <protection/>
    </xf>
    <xf numFmtId="0" fontId="86" fillId="32" borderId="0" xfId="55" applyFont="1" applyFill="1" applyAlignment="1">
      <alignment horizontal="center"/>
      <protection/>
    </xf>
    <xf numFmtId="0" fontId="149" fillId="32" borderId="0" xfId="57" applyFill="1" applyAlignment="1">
      <alignment vertical="top" wrapText="1"/>
      <protection/>
    </xf>
    <xf numFmtId="0" fontId="15" fillId="32" borderId="0" xfId="55" applyFont="1" applyFill="1" applyAlignment="1">
      <alignment horizontal="right" vertical="center"/>
      <protection/>
    </xf>
    <xf numFmtId="0" fontId="15" fillId="32" borderId="0" xfId="57" applyFont="1" applyFill="1" applyAlignment="1">
      <alignment horizontal="left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 applyProtection="1">
      <alignment horizontal="center" vertical="center" wrapText="1"/>
      <protection/>
    </xf>
    <xf numFmtId="0" fontId="15" fillId="0" borderId="10" xfId="55" applyFont="1" applyBorder="1" applyAlignment="1" quotePrefix="1">
      <alignment horizontal="center" vertical="center" wrapText="1"/>
      <protection/>
    </xf>
    <xf numFmtId="3" fontId="42" fillId="0" borderId="10" xfId="55" applyNumberFormat="1" applyFont="1" applyBorder="1" applyAlignment="1" quotePrefix="1">
      <alignment horizontal="center" vertical="center"/>
      <protection/>
    </xf>
    <xf numFmtId="0" fontId="15" fillId="0" borderId="10" xfId="55" applyFont="1" applyBorder="1" applyAlignment="1">
      <alignment horizontal="center" vertical="center" wrapText="1"/>
      <protection/>
    </xf>
    <xf numFmtId="0" fontId="15" fillId="0" borderId="10" xfId="55" applyFont="1" applyBorder="1" applyAlignment="1">
      <alignment horizontal="left" vertical="center"/>
      <protection/>
    </xf>
    <xf numFmtId="0" fontId="15" fillId="0" borderId="14" xfId="55" applyFont="1" applyBorder="1" applyAlignment="1" quotePrefix="1">
      <alignment horizontal="center" vertical="center" wrapText="1"/>
      <protection/>
    </xf>
    <xf numFmtId="1" fontId="15" fillId="0" borderId="10" xfId="55" applyNumberFormat="1" applyFont="1" applyBorder="1" applyAlignment="1">
      <alignment horizontal="left" vertical="center" wrapText="1"/>
      <protection/>
    </xf>
    <xf numFmtId="216" fontId="20" fillId="0" borderId="30" xfId="58" applyNumberFormat="1" applyFont="1" applyFill="1" applyBorder="1" applyAlignment="1" quotePrefix="1">
      <alignment horizontal="center" vertical="center"/>
      <protection/>
    </xf>
    <xf numFmtId="0" fontId="15" fillId="0" borderId="22" xfId="55" applyFont="1" applyBorder="1" applyAlignment="1">
      <alignment horizontal="left" vertical="center"/>
      <protection/>
    </xf>
    <xf numFmtId="3" fontId="46" fillId="34" borderId="10" xfId="55" applyNumberFormat="1" applyFont="1" applyFill="1" applyBorder="1" applyAlignment="1">
      <alignment vertical="center"/>
      <protection/>
    </xf>
    <xf numFmtId="0" fontId="18" fillId="0" borderId="10" xfId="55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5" fillId="0" borderId="10" xfId="55" applyFont="1" applyBorder="1" applyAlignment="1">
      <alignment vertical="center"/>
      <protection/>
    </xf>
    <xf numFmtId="0" fontId="18" fillId="0" borderId="18" xfId="55" applyFont="1" applyBorder="1" applyAlignment="1">
      <alignment horizontal="center" vertical="center" wrapText="1"/>
      <protection/>
    </xf>
    <xf numFmtId="217" fontId="154" fillId="0" borderId="10" xfId="55" applyNumberFormat="1" applyFont="1" applyFill="1" applyBorder="1" applyAlignment="1" applyProtection="1">
      <alignment horizontal="center" vertical="center"/>
      <protection/>
    </xf>
    <xf numFmtId="217" fontId="154" fillId="0" borderId="14" xfId="55" applyNumberFormat="1" applyFont="1" applyFill="1" applyBorder="1" applyAlignment="1" applyProtection="1">
      <alignment horizontal="center" vertical="center"/>
      <protection/>
    </xf>
    <xf numFmtId="0" fontId="155" fillId="0" borderId="18" xfId="0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155" fillId="0" borderId="10" xfId="0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>
      <alignment vertical="center" wrapText="1"/>
      <protection/>
    </xf>
    <xf numFmtId="14" fontId="149" fillId="32" borderId="46" xfId="57" applyNumberFormat="1" applyFill="1" applyBorder="1" applyAlignment="1">
      <alignment horizontal="left"/>
      <protection/>
    </xf>
    <xf numFmtId="0" fontId="155" fillId="0" borderId="0" xfId="0" applyFont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8" fillId="33" borderId="0" xfId="55" applyFont="1" applyFill="1" applyAlignment="1" applyProtection="1">
      <alignment vertical="center" wrapText="1"/>
      <protection locked="0"/>
    </xf>
    <xf numFmtId="0" fontId="17" fillId="0" borderId="0" xfId="55" applyFont="1" applyAlignment="1" applyProtection="1">
      <alignment vertical="center" wrapText="1"/>
      <protection locked="0"/>
    </xf>
    <xf numFmtId="0" fontId="70" fillId="33" borderId="46" xfId="58" applyFont="1" applyFill="1" applyBorder="1" applyAlignment="1" quotePrefix="1">
      <alignment horizontal="left" vertical="center" wrapText="1"/>
      <protection/>
    </xf>
    <xf numFmtId="0" fontId="80" fillId="33" borderId="68" xfId="56" applyFont="1" applyFill="1" applyBorder="1" applyAlignment="1">
      <alignment horizontal="left" vertical="center" wrapText="1"/>
      <protection/>
    </xf>
    <xf numFmtId="1" fontId="58" fillId="0" borderId="27" xfId="56" applyNumberFormat="1" applyFont="1" applyBorder="1" applyAlignment="1">
      <alignment horizontal="left" vertical="center" wrapText="1"/>
      <protection/>
    </xf>
    <xf numFmtId="1" fontId="58" fillId="0" borderId="11" xfId="56" applyNumberFormat="1" applyFont="1" applyBorder="1" applyAlignment="1">
      <alignment horizontal="left" vertical="center" wrapText="1"/>
      <protection/>
    </xf>
    <xf numFmtId="0" fontId="61" fillId="0" borderId="0" xfId="56" applyFont="1" applyAlignment="1">
      <alignment horizontal="left" vertical="center" wrapText="1"/>
      <protection/>
    </xf>
    <xf numFmtId="0" fontId="38" fillId="0" borderId="0" xfId="56" applyAlignment="1">
      <alignment vertical="center" wrapText="1"/>
      <protection/>
    </xf>
    <xf numFmtId="0" fontId="62" fillId="0" borderId="0" xfId="56" applyFont="1" applyAlignment="1">
      <alignment vertical="center" wrapText="1"/>
      <protection/>
    </xf>
    <xf numFmtId="0" fontId="63" fillId="0" borderId="0" xfId="56" applyFont="1" applyAlignment="1">
      <alignment vertical="center" wrapText="1"/>
      <protection/>
    </xf>
    <xf numFmtId="0" fontId="83" fillId="33" borderId="88" xfId="58" applyFont="1" applyFill="1" applyBorder="1" applyAlignment="1" applyProtection="1">
      <alignment horizontal="left" vertical="center" wrapText="1"/>
      <protection/>
    </xf>
    <xf numFmtId="0" fontId="85" fillId="33" borderId="63" xfId="56" applyFont="1" applyFill="1" applyBorder="1" applyAlignment="1" applyProtection="1">
      <alignment horizontal="left" vertical="center" wrapText="1"/>
      <protection/>
    </xf>
    <xf numFmtId="0" fontId="83" fillId="33" borderId="89" xfId="58" applyFont="1" applyFill="1" applyBorder="1" applyAlignment="1" applyProtection="1">
      <alignment horizontal="left" vertical="center"/>
      <protection/>
    </xf>
    <xf numFmtId="0" fontId="83" fillId="33" borderId="90" xfId="58" applyFont="1" applyFill="1" applyBorder="1" applyAlignment="1" applyProtection="1" quotePrefix="1">
      <alignment horizontal="left" vertical="center"/>
      <protection/>
    </xf>
    <xf numFmtId="0" fontId="83" fillId="33" borderId="88" xfId="56" applyFont="1" applyFill="1" applyBorder="1" applyAlignment="1" applyProtection="1">
      <alignment horizontal="left" vertical="center"/>
      <protection/>
    </xf>
    <xf numFmtId="0" fontId="83" fillId="33" borderId="63" xfId="56" applyFont="1" applyFill="1" applyBorder="1" applyAlignment="1" applyProtection="1">
      <alignment horizontal="left" vertical="center"/>
      <protection/>
    </xf>
    <xf numFmtId="0" fontId="83" fillId="33" borderId="0" xfId="58" applyFont="1" applyFill="1" applyBorder="1" applyAlignment="1" applyProtection="1">
      <alignment horizontal="left" vertical="center" wrapText="1"/>
      <protection/>
    </xf>
    <xf numFmtId="0" fontId="83" fillId="33" borderId="88" xfId="56" applyFont="1" applyFill="1" applyBorder="1" applyAlignment="1" applyProtection="1">
      <alignment vertical="center" wrapText="1"/>
      <protection/>
    </xf>
    <xf numFmtId="0" fontId="85" fillId="33" borderId="63" xfId="56" applyFont="1" applyFill="1" applyBorder="1" applyAlignment="1" applyProtection="1">
      <alignment vertical="center" wrapText="1"/>
      <protection/>
    </xf>
    <xf numFmtId="0" fontId="83" fillId="33" borderId="88" xfId="56" applyFont="1" applyFill="1" applyBorder="1" applyAlignment="1" applyProtection="1">
      <alignment horizontal="left" wrapText="1"/>
      <protection/>
    </xf>
    <xf numFmtId="0" fontId="83" fillId="33" borderId="63" xfId="56" applyFont="1" applyFill="1" applyBorder="1" applyAlignment="1" applyProtection="1">
      <alignment horizontal="left" wrapText="1"/>
      <protection/>
    </xf>
    <xf numFmtId="0" fontId="83" fillId="33" borderId="91" xfId="56" applyFont="1" applyFill="1" applyBorder="1" applyAlignment="1" applyProtection="1">
      <alignment vertical="center" wrapText="1"/>
      <protection/>
    </xf>
    <xf numFmtId="0" fontId="85" fillId="33" borderId="92" xfId="56" applyFont="1" applyFill="1" applyBorder="1" applyAlignment="1" applyProtection="1">
      <alignment vertical="center" wrapText="1"/>
      <protection/>
    </xf>
    <xf numFmtId="0" fontId="70" fillId="33" borderId="46" xfId="58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horizontal="left" vertical="center"/>
      <protection/>
    </xf>
    <xf numFmtId="0" fontId="70" fillId="33" borderId="46" xfId="58" applyFont="1" applyFill="1" applyBorder="1" applyAlignment="1">
      <alignment vertical="center" wrapText="1"/>
      <protection/>
    </xf>
    <xf numFmtId="0" fontId="80" fillId="33" borderId="68" xfId="56" applyFont="1" applyFill="1" applyBorder="1" applyAlignment="1">
      <alignment vertical="center" wrapText="1"/>
      <protection/>
    </xf>
    <xf numFmtId="0" fontId="70" fillId="33" borderId="46" xfId="58" applyFont="1" applyFill="1" applyBorder="1" applyAlignment="1">
      <alignment horizontal="left" vertical="center" wrapText="1"/>
      <protection/>
    </xf>
    <xf numFmtId="0" fontId="70" fillId="33" borderId="68" xfId="58" applyFont="1" applyFill="1" applyBorder="1" applyAlignment="1">
      <alignment horizontal="left" vertical="center" wrapText="1"/>
      <protection/>
    </xf>
    <xf numFmtId="0" fontId="70" fillId="33" borderId="74" xfId="58" applyFont="1" applyFill="1" applyBorder="1" applyAlignment="1">
      <alignment horizontal="left" vertical="center" wrapText="1"/>
      <protection/>
    </xf>
    <xf numFmtId="0" fontId="80" fillId="33" borderId="93" xfId="56" applyFont="1" applyFill="1" applyBorder="1" applyAlignment="1">
      <alignment horizontal="left" vertical="center" wrapText="1"/>
      <protection/>
    </xf>
    <xf numFmtId="0" fontId="70" fillId="33" borderId="46" xfId="56" applyFont="1" applyFill="1" applyBorder="1" applyAlignment="1">
      <alignment horizontal="left" vertical="center"/>
      <protection/>
    </xf>
    <xf numFmtId="0" fontId="70" fillId="33" borderId="68" xfId="56" applyFont="1" applyFill="1" applyBorder="1" applyAlignment="1">
      <alignment horizontal="left" vertical="center"/>
      <protection/>
    </xf>
    <xf numFmtId="0" fontId="70" fillId="33" borderId="68" xfId="58" applyFont="1" applyFill="1" applyBorder="1" applyAlignment="1">
      <alignment vertical="center" wrapText="1"/>
      <protection/>
    </xf>
    <xf numFmtId="0" fontId="70" fillId="33" borderId="46" xfId="58" applyFont="1" applyFill="1" applyBorder="1" applyAlignment="1" quotePrefix="1">
      <alignment horizontal="left" vertical="center"/>
      <protection/>
    </xf>
    <xf numFmtId="0" fontId="70" fillId="33" borderId="68" xfId="58" applyFont="1" applyFill="1" applyBorder="1" applyAlignment="1" quotePrefix="1">
      <alignment horizontal="left" vertical="center"/>
      <protection/>
    </xf>
    <xf numFmtId="0" fontId="70" fillId="33" borderId="46" xfId="56" applyFont="1" applyFill="1" applyBorder="1" applyAlignment="1">
      <alignment vertical="center" wrapText="1"/>
      <protection/>
    </xf>
    <xf numFmtId="0" fontId="70" fillId="33" borderId="46" xfId="56" applyFont="1" applyFill="1" applyBorder="1" applyAlignment="1">
      <alignment horizontal="left" wrapText="1"/>
      <protection/>
    </xf>
    <xf numFmtId="0" fontId="70" fillId="33" borderId="68" xfId="56" applyFont="1" applyFill="1" applyBorder="1" applyAlignment="1">
      <alignment horizontal="left" wrapText="1"/>
      <protection/>
    </xf>
    <xf numFmtId="0" fontId="56" fillId="0" borderId="27" xfId="58" applyFont="1" applyFill="1" applyBorder="1" applyAlignment="1">
      <alignment horizontal="center" vertical="center" wrapText="1"/>
      <protection/>
    </xf>
    <xf numFmtId="0" fontId="56" fillId="0" borderId="11" xfId="58" applyFont="1" applyFill="1" applyBorder="1" applyAlignment="1">
      <alignment horizontal="center" vertical="center" wrapText="1"/>
      <protection/>
    </xf>
    <xf numFmtId="0" fontId="70" fillId="33" borderId="58" xfId="56" applyFont="1" applyFill="1" applyBorder="1" applyAlignment="1">
      <alignment vertical="center" wrapText="1"/>
      <protection/>
    </xf>
    <xf numFmtId="0" fontId="80" fillId="33" borderId="67" xfId="56" applyFont="1" applyFill="1" applyBorder="1" applyAlignment="1">
      <alignment vertical="center" wrapText="1"/>
      <protection/>
    </xf>
    <xf numFmtId="0" fontId="70" fillId="33" borderId="58" xfId="58" applyFont="1" applyFill="1" applyBorder="1" applyAlignment="1">
      <alignment vertical="center" wrapText="1"/>
      <protection/>
    </xf>
    <xf numFmtId="0" fontId="70" fillId="33" borderId="28" xfId="58" applyFont="1" applyFill="1" applyBorder="1" applyAlignment="1">
      <alignment vertical="center" wrapText="1"/>
      <protection/>
    </xf>
    <xf numFmtId="0" fontId="70" fillId="33" borderId="58" xfId="58" applyFont="1" applyFill="1" applyBorder="1" applyAlignment="1" quotePrefix="1">
      <alignment horizontal="left" vertical="center" wrapText="1"/>
      <protection/>
    </xf>
    <xf numFmtId="0" fontId="80" fillId="33" borderId="67" xfId="56" applyFont="1" applyFill="1" applyBorder="1" applyAlignment="1">
      <alignment horizontal="left" vertical="center" wrapText="1"/>
      <protection/>
    </xf>
    <xf numFmtId="0" fontId="82" fillId="0" borderId="27" xfId="58" applyFont="1" applyFill="1" applyBorder="1" applyAlignment="1">
      <alignment horizontal="center" vertical="center" wrapText="1"/>
      <protection/>
    </xf>
    <xf numFmtId="0" fontId="82" fillId="0" borderId="30" xfId="58" applyFont="1" applyFill="1" applyBorder="1" applyAlignment="1">
      <alignment horizontal="center" vertical="center" wrapText="1"/>
      <protection/>
    </xf>
    <xf numFmtId="0" fontId="70" fillId="33" borderId="68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vertical="center" wrapText="1"/>
      <protection/>
    </xf>
    <xf numFmtId="0" fontId="70" fillId="33" borderId="74" xfId="58" applyFont="1" applyFill="1" applyBorder="1" applyAlignment="1" quotePrefix="1">
      <alignment horizontal="left" wrapText="1"/>
      <protection/>
    </xf>
    <xf numFmtId="0" fontId="80" fillId="33" borderId="93" xfId="56" applyFont="1" applyFill="1" applyBorder="1" applyAlignment="1">
      <alignment horizontal="left" wrapText="1"/>
      <protection/>
    </xf>
    <xf numFmtId="0" fontId="70" fillId="33" borderId="46" xfId="58" applyFont="1" applyFill="1" applyBorder="1" applyAlignment="1">
      <alignment horizontal="left" wrapText="1"/>
      <protection/>
    </xf>
    <xf numFmtId="0" fontId="70" fillId="33" borderId="68" xfId="58" applyFont="1" applyFill="1" applyBorder="1" applyAlignment="1">
      <alignment horizontal="left" wrapText="1"/>
      <protection/>
    </xf>
    <xf numFmtId="0" fontId="70" fillId="33" borderId="74" xfId="58" applyFont="1" applyFill="1" applyBorder="1" applyAlignment="1">
      <alignment vertical="center" wrapText="1"/>
      <protection/>
    </xf>
    <xf numFmtId="0" fontId="80" fillId="33" borderId="93" xfId="56" applyFont="1" applyFill="1" applyBorder="1" applyAlignment="1">
      <alignment vertical="center" wrapText="1"/>
      <protection/>
    </xf>
    <xf numFmtId="0" fontId="58" fillId="0" borderId="15" xfId="56" applyFont="1" applyBorder="1" applyAlignment="1">
      <alignment horizontal="center" vertical="center"/>
      <protection/>
    </xf>
    <xf numFmtId="0" fontId="58" fillId="0" borderId="16" xfId="56" applyFont="1" applyBorder="1" applyAlignment="1">
      <alignment horizontal="center" vertical="center"/>
      <protection/>
    </xf>
    <xf numFmtId="0" fontId="58" fillId="0" borderId="17" xfId="56" applyFont="1" applyBorder="1" applyAlignment="1" quotePrefix="1">
      <alignment horizontal="center" vertical="center" wrapText="1"/>
      <protection/>
    </xf>
    <xf numFmtId="0" fontId="58" fillId="0" borderId="23" xfId="56" applyFont="1" applyBorder="1" applyAlignment="1" quotePrefix="1">
      <alignment horizontal="center" vertical="center" wrapText="1"/>
      <protection/>
    </xf>
    <xf numFmtId="0" fontId="66" fillId="0" borderId="27" xfId="58" applyFont="1" applyFill="1" applyBorder="1" applyAlignment="1">
      <alignment horizontal="center" vertical="center" wrapText="1"/>
      <protection/>
    </xf>
    <xf numFmtId="0" fontId="66" fillId="0" borderId="30" xfId="58" applyFont="1" applyFill="1" applyBorder="1" applyAlignment="1">
      <alignment horizontal="center" vertical="center" wrapText="1"/>
      <protection/>
    </xf>
    <xf numFmtId="0" fontId="70" fillId="33" borderId="46" xfId="56" applyFont="1" applyFill="1" applyBorder="1" applyAlignment="1">
      <alignment horizontal="left"/>
      <protection/>
    </xf>
    <xf numFmtId="0" fontId="70" fillId="33" borderId="68" xfId="56" applyFont="1" applyFill="1" applyBorder="1" applyAlignment="1">
      <alignment horizontal="left"/>
      <protection/>
    </xf>
    <xf numFmtId="0" fontId="58" fillId="0" borderId="22" xfId="56" applyFont="1" applyBorder="1" applyAlignment="1">
      <alignment horizontal="center" vertical="center"/>
      <protection/>
    </xf>
    <xf numFmtId="0" fontId="58" fillId="0" borderId="29" xfId="56" applyFont="1" applyBorder="1" applyAlignment="1">
      <alignment horizontal="center" vertical="center"/>
      <protection/>
    </xf>
    <xf numFmtId="0" fontId="70" fillId="33" borderId="46" xfId="56" applyFont="1" applyFill="1" applyBorder="1" applyAlignment="1">
      <alignment wrapText="1"/>
      <protection/>
    </xf>
    <xf numFmtId="0" fontId="80" fillId="33" borderId="68" xfId="56" applyFont="1" applyFill="1" applyBorder="1" applyAlignment="1">
      <alignment wrapText="1"/>
      <protection/>
    </xf>
    <xf numFmtId="0" fontId="70" fillId="33" borderId="40" xfId="56" applyFont="1" applyFill="1" applyBorder="1" applyAlignment="1">
      <alignment horizontal="left" vertical="center"/>
      <protection/>
    </xf>
    <xf numFmtId="0" fontId="70" fillId="33" borderId="61" xfId="56" applyFont="1" applyFill="1" applyBorder="1" applyAlignment="1">
      <alignment horizontal="left" vertical="center"/>
      <protection/>
    </xf>
    <xf numFmtId="0" fontId="67" fillId="0" borderId="11" xfId="60" applyFont="1" applyFill="1" applyBorder="1" applyAlignment="1">
      <alignment horizontal="center" vertical="center" wrapText="1"/>
      <protection/>
    </xf>
    <xf numFmtId="3" fontId="64" fillId="47" borderId="14" xfId="56" applyNumberFormat="1" applyFont="1" applyFill="1" applyBorder="1" applyAlignment="1">
      <alignment horizontal="center" vertical="center" wrapText="1"/>
      <protection/>
    </xf>
    <xf numFmtId="3" fontId="64" fillId="47" borderId="18" xfId="56" applyNumberFormat="1" applyFont="1" applyFill="1" applyBorder="1" applyAlignment="1">
      <alignment horizontal="center" vertical="center" wrapText="1"/>
      <protection/>
    </xf>
    <xf numFmtId="3" fontId="64" fillId="47" borderId="21" xfId="56" applyNumberFormat="1" applyFont="1" applyFill="1" applyBorder="1" applyAlignment="1">
      <alignment horizontal="center" vertical="center" wrapText="1"/>
      <protection/>
    </xf>
    <xf numFmtId="0" fontId="67" fillId="0" borderId="17" xfId="58" applyFont="1" applyFill="1" applyBorder="1" applyAlignment="1">
      <alignment horizontal="center" vertical="center" wrapText="1"/>
      <protection/>
    </xf>
    <xf numFmtId="0" fontId="67" fillId="0" borderId="23" xfId="58" applyFont="1" applyFill="1" applyBorder="1" applyAlignment="1">
      <alignment horizontal="center" vertical="center" wrapText="1"/>
      <protection/>
    </xf>
    <xf numFmtId="0" fontId="68" fillId="0" borderId="22" xfId="56" applyFont="1" applyBorder="1" applyAlignment="1">
      <alignment horizontal="left" vertical="center" wrapText="1"/>
      <protection/>
    </xf>
    <xf numFmtId="0" fontId="68" fillId="0" borderId="29" xfId="56" applyFont="1" applyBorder="1" applyAlignment="1">
      <alignment horizontal="left" vertical="center" wrapText="1"/>
      <protection/>
    </xf>
    <xf numFmtId="0" fontId="58" fillId="0" borderId="15" xfId="56" applyFont="1" applyBorder="1" applyAlignment="1">
      <alignment horizontal="center" vertical="center" wrapText="1"/>
      <protection/>
    </xf>
    <xf numFmtId="0" fontId="58" fillId="0" borderId="16" xfId="56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70" fillId="33" borderId="94" xfId="58" applyFont="1" applyFill="1" applyBorder="1" applyAlignment="1" quotePrefix="1">
      <alignment horizontal="left" vertical="center"/>
      <protection/>
    </xf>
    <xf numFmtId="0" fontId="70" fillId="33" borderId="90" xfId="58" applyFont="1" applyFill="1" applyBorder="1" applyAlignment="1" quotePrefix="1">
      <alignment horizontal="left" vertical="center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62" fillId="33" borderId="0" xfId="56" applyFont="1" applyFill="1" applyAlignment="1" applyProtection="1">
      <alignment vertical="center" wrapText="1"/>
      <protection locked="0"/>
    </xf>
    <xf numFmtId="0" fontId="63" fillId="0" borderId="0" xfId="56" applyFont="1" applyAlignment="1" applyProtection="1">
      <alignment vertical="center" wrapText="1"/>
      <protection locked="0"/>
    </xf>
    <xf numFmtId="0" fontId="70" fillId="33" borderId="58" xfId="58" applyFont="1" applyFill="1" applyBorder="1" applyAlignment="1" quotePrefix="1">
      <alignment horizontal="left" vertical="center"/>
      <protection/>
    </xf>
    <xf numFmtId="0" fontId="70" fillId="33" borderId="67" xfId="58" applyFont="1" applyFill="1" applyBorder="1" applyAlignment="1" quotePrefix="1">
      <alignment horizontal="left" vertical="center"/>
      <protection/>
    </xf>
    <xf numFmtId="0" fontId="15" fillId="0" borderId="0" xfId="55" applyFont="1" applyAlignment="1">
      <alignment horizontal="left" vertical="center" wrapText="1"/>
      <protection/>
    </xf>
    <xf numFmtId="0" fontId="18" fillId="0" borderId="0" xfId="55" applyFont="1" applyAlignment="1">
      <alignment vertical="center" wrapText="1"/>
      <protection/>
    </xf>
    <xf numFmtId="196" fontId="15" fillId="0" borderId="0" xfId="55" applyNumberFormat="1" applyFont="1" applyBorder="1" applyAlignment="1">
      <alignment horizontal="left" wrapText="1"/>
      <protection/>
    </xf>
    <xf numFmtId="0" fontId="19" fillId="0" borderId="24" xfId="55" applyFont="1" applyFill="1" applyBorder="1" applyAlignment="1">
      <alignment horizontal="left"/>
      <protection/>
    </xf>
    <xf numFmtId="0" fontId="19" fillId="0" borderId="55" xfId="55" applyFont="1" applyFill="1" applyBorder="1" applyAlignment="1">
      <alignment horizontal="left"/>
      <protection/>
    </xf>
    <xf numFmtId="0" fontId="19" fillId="0" borderId="38" xfId="55" applyFont="1" applyFill="1" applyBorder="1" applyAlignment="1">
      <alignment horizontal="left"/>
      <protection/>
    </xf>
    <xf numFmtId="0" fontId="19" fillId="0" borderId="24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wrapText="1"/>
      <protection/>
    </xf>
    <xf numFmtId="0" fontId="23" fillId="0" borderId="55" xfId="55" applyFont="1" applyBorder="1" applyAlignment="1">
      <alignment wrapText="1"/>
      <protection/>
    </xf>
    <xf numFmtId="0" fontId="19" fillId="0" borderId="68" xfId="55" applyFont="1" applyFill="1" applyBorder="1" applyAlignment="1">
      <alignment horizontal="left" vertical="center"/>
      <protection/>
    </xf>
    <xf numFmtId="0" fontId="19" fillId="0" borderId="55" xfId="55" applyFont="1" applyFill="1" applyBorder="1" applyAlignment="1">
      <alignment horizontal="left" vertical="center"/>
      <protection/>
    </xf>
    <xf numFmtId="0" fontId="19" fillId="0" borderId="38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horizontal="left" vertical="center"/>
      <protection/>
    </xf>
    <xf numFmtId="0" fontId="19" fillId="0" borderId="0" xfId="55" applyFont="1" applyFill="1" applyBorder="1" applyAlignment="1">
      <alignment vertical="center" wrapText="1"/>
      <protection/>
    </xf>
    <xf numFmtId="0" fontId="23" fillId="0" borderId="0" xfId="55" applyFont="1" applyBorder="1" applyAlignment="1">
      <alignment vertical="center" wrapText="1"/>
      <protection/>
    </xf>
    <xf numFmtId="0" fontId="19" fillId="0" borderId="35" xfId="55" applyFont="1" applyFill="1" applyBorder="1" applyAlignment="1">
      <alignment horizontal="left" vertical="center"/>
      <protection/>
    </xf>
    <xf numFmtId="0" fontId="19" fillId="0" borderId="62" xfId="55" applyFont="1" applyFill="1" applyBorder="1" applyAlignment="1">
      <alignment horizontal="left" vertical="center"/>
      <protection/>
    </xf>
    <xf numFmtId="0" fontId="23" fillId="0" borderId="23" xfId="55" applyFont="1" applyBorder="1" applyAlignment="1">
      <alignment vertical="center" wrapText="1"/>
      <protection/>
    </xf>
    <xf numFmtId="0" fontId="19" fillId="0" borderId="95" xfId="58" applyFont="1" applyFill="1" applyBorder="1" applyAlignment="1">
      <alignment vertical="center" wrapText="1"/>
      <protection/>
    </xf>
    <xf numFmtId="0" fontId="23" fillId="0" borderId="95" xfId="55" applyFont="1" applyBorder="1" applyAlignment="1">
      <alignment vertical="center" wrapText="1"/>
      <protection/>
    </xf>
    <xf numFmtId="0" fontId="19" fillId="0" borderId="55" xfId="58" applyFont="1" applyFill="1" applyBorder="1" applyAlignment="1">
      <alignment horizontal="left" vertical="center"/>
      <protection/>
    </xf>
    <xf numFmtId="0" fontId="19" fillId="0" borderId="0" xfId="58" applyFont="1" applyFill="1" applyBorder="1" applyAlignment="1" quotePrefix="1">
      <alignment horizontal="left" vertical="center"/>
      <protection/>
    </xf>
    <xf numFmtId="0" fontId="19" fillId="0" borderId="24" xfId="58" applyFont="1" applyFill="1" applyBorder="1" applyAlignment="1">
      <alignment horizontal="left" vertical="center"/>
      <protection/>
    </xf>
    <xf numFmtId="0" fontId="18" fillId="0" borderId="14" xfId="55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44" fillId="0" borderId="18" xfId="55" applyFont="1" applyFill="1" applyBorder="1" applyAlignment="1" applyProtection="1">
      <alignment horizontal="center" vertical="center" wrapText="1"/>
      <protection/>
    </xf>
    <xf numFmtId="0" fontId="17" fillId="0" borderId="0" xfId="55" applyFont="1" applyAlignment="1">
      <alignment vertical="center" wrapText="1"/>
      <protection/>
    </xf>
    <xf numFmtId="0" fontId="15" fillId="0" borderId="15" xfId="55" applyFont="1" applyBorder="1" applyAlignment="1">
      <alignment horizontal="center" vertical="center"/>
      <protection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4" xfId="55" applyFont="1" applyFill="1" applyBorder="1" applyAlignment="1">
      <alignment horizontal="center" vertical="center" wrapText="1"/>
      <protection/>
    </xf>
    <xf numFmtId="0" fontId="19" fillId="0" borderId="55" xfId="58" applyFont="1" applyFill="1" applyBorder="1" applyAlignment="1">
      <alignment vertical="center" wrapText="1"/>
      <protection/>
    </xf>
    <xf numFmtId="0" fontId="23" fillId="0" borderId="55" xfId="55" applyFont="1" applyBorder="1" applyAlignment="1">
      <alignment vertical="center" wrapText="1"/>
      <protection/>
    </xf>
    <xf numFmtId="0" fontId="19" fillId="0" borderId="38" xfId="58" applyFont="1" applyFill="1" applyBorder="1" applyAlignment="1">
      <alignment horizontal="left" vertical="center"/>
      <protection/>
    </xf>
    <xf numFmtId="0" fontId="19" fillId="0" borderId="24" xfId="58" applyFont="1" applyFill="1" applyBorder="1" applyAlignment="1">
      <alignment vertical="center" wrapText="1"/>
      <protection/>
    </xf>
    <xf numFmtId="0" fontId="19" fillId="0" borderId="55" xfId="58" applyFont="1" applyFill="1" applyBorder="1" applyAlignment="1" quotePrefix="1">
      <alignment horizontal="left" vertical="center" wrapText="1"/>
      <protection/>
    </xf>
    <xf numFmtId="0" fontId="23" fillId="0" borderId="55" xfId="55" applyFont="1" applyBorder="1" applyAlignment="1">
      <alignment horizontal="left" vertical="center" wrapText="1"/>
      <protection/>
    </xf>
    <xf numFmtId="0" fontId="19" fillId="0" borderId="55" xfId="55" applyFont="1" applyFill="1" applyBorder="1" applyAlignment="1">
      <alignment vertical="center" wrapText="1"/>
      <protection/>
    </xf>
    <xf numFmtId="0" fontId="19" fillId="0" borderId="55" xfId="55" applyFont="1" applyFill="1" applyBorder="1" applyAlignment="1">
      <alignment horizontal="left" vertical="center" wrapText="1"/>
      <protection/>
    </xf>
    <xf numFmtId="0" fontId="19" fillId="0" borderId="28" xfId="55" applyFont="1" applyFill="1" applyBorder="1" applyAlignment="1">
      <alignment horizontal="left" vertical="center" wrapText="1"/>
      <protection/>
    </xf>
    <xf numFmtId="0" fontId="19" fillId="0" borderId="38" xfId="58" applyFont="1" applyFill="1" applyBorder="1" applyAlignment="1">
      <alignment horizontal="left" vertical="center" wrapText="1"/>
      <protection/>
    </xf>
    <xf numFmtId="0" fontId="23" fillId="0" borderId="38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>
      <alignment horizontal="left" vertical="center" wrapText="1"/>
      <protection/>
    </xf>
    <xf numFmtId="0" fontId="23" fillId="0" borderId="24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vertical="center"/>
      <protection/>
    </xf>
    <xf numFmtId="0" fontId="23" fillId="0" borderId="24" xfId="55" applyFont="1" applyBorder="1" applyAlignment="1">
      <alignment vertical="center" wrapText="1"/>
      <protection/>
    </xf>
    <xf numFmtId="0" fontId="19" fillId="0" borderId="0" xfId="58" applyFont="1" applyFill="1" applyBorder="1" applyAlignment="1" quotePrefix="1">
      <alignment horizontal="left" vertical="center" wrapText="1"/>
      <protection/>
    </xf>
    <xf numFmtId="0" fontId="23" fillId="0" borderId="0" xfId="55" applyFont="1" applyBorder="1" applyAlignment="1">
      <alignment horizontal="left" vertical="center" wrapText="1"/>
      <protection/>
    </xf>
    <xf numFmtId="0" fontId="19" fillId="0" borderId="38" xfId="58" applyFont="1" applyFill="1" applyBorder="1" applyAlignment="1" quotePrefix="1">
      <alignment horizontal="left" vertical="center" wrapText="1"/>
      <protection/>
    </xf>
    <xf numFmtId="0" fontId="19" fillId="0" borderId="55" xfId="58" applyFont="1" applyFill="1" applyBorder="1" applyAlignment="1">
      <alignment horizontal="left" wrapText="1"/>
      <protection/>
    </xf>
    <xf numFmtId="0" fontId="19" fillId="0" borderId="95" xfId="55" applyFont="1" applyFill="1" applyBorder="1" applyAlignment="1">
      <alignment vertical="center" wrapText="1"/>
      <protection/>
    </xf>
    <xf numFmtId="0" fontId="19" fillId="0" borderId="53" xfId="58" applyFont="1" applyFill="1" applyBorder="1" applyAlignment="1" quotePrefix="1">
      <alignment horizontal="left" vertical="center" wrapText="1"/>
      <protection/>
    </xf>
    <xf numFmtId="0" fontId="23" fillId="0" borderId="53" xfId="55" applyFont="1" applyBorder="1" applyAlignment="1">
      <alignment horizontal="left" vertical="center" wrapText="1"/>
      <protection/>
    </xf>
    <xf numFmtId="0" fontId="19" fillId="0" borderId="24" xfId="58" applyFont="1" applyFill="1" applyBorder="1" applyAlignment="1" quotePrefix="1">
      <alignment horizontal="left" wrapText="1"/>
      <protection/>
    </xf>
    <xf numFmtId="0" fontId="23" fillId="0" borderId="24" xfId="55" applyFont="1" applyBorder="1" applyAlignment="1">
      <alignment horizontal="left" wrapText="1"/>
      <protection/>
    </xf>
    <xf numFmtId="0" fontId="19" fillId="0" borderId="95" xfId="58" applyFont="1" applyFill="1" applyBorder="1" applyAlignment="1" quotePrefix="1">
      <alignment horizontal="left" vertical="center" wrapText="1"/>
      <protection/>
    </xf>
    <xf numFmtId="0" fontId="23" fillId="0" borderId="95" xfId="55" applyFont="1" applyBorder="1" applyAlignment="1">
      <alignment horizontal="left" vertical="center" wrapText="1"/>
      <protection/>
    </xf>
    <xf numFmtId="0" fontId="19" fillId="0" borderId="55" xfId="58" applyFont="1" applyFill="1" applyBorder="1" applyAlignment="1" quotePrefix="1">
      <alignment horizontal="left" vertical="center"/>
      <protection/>
    </xf>
    <xf numFmtId="0" fontId="44" fillId="0" borderId="21" xfId="55" applyFont="1" applyFill="1" applyBorder="1" applyAlignment="1" applyProtection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 applyProtection="1">
      <alignment horizontal="center" vertical="center" wrapText="1"/>
      <protection/>
    </xf>
    <xf numFmtId="0" fontId="43" fillId="38" borderId="14" xfId="55" applyFont="1" applyFill="1" applyBorder="1" applyAlignment="1">
      <alignment horizontal="center" vertical="center"/>
      <protection/>
    </xf>
    <xf numFmtId="0" fontId="43" fillId="38" borderId="21" xfId="55" applyFont="1" applyFill="1" applyBorder="1" applyAlignment="1">
      <alignment horizontal="center" vertical="center"/>
      <protection/>
    </xf>
    <xf numFmtId="0" fontId="19" fillId="0" borderId="38" xfId="58" applyFont="1" applyFill="1" applyBorder="1" applyAlignment="1" quotePrefix="1">
      <alignment horizontal="left" vertical="center"/>
      <protection/>
    </xf>
    <xf numFmtId="0" fontId="19" fillId="0" borderId="62" xfId="58" applyFont="1" applyFill="1" applyBorder="1" applyAlignment="1" quotePrefix="1">
      <alignment horizontal="left" vertical="center"/>
      <protection/>
    </xf>
    <xf numFmtId="0" fontId="19" fillId="0" borderId="0" xfId="58" applyFont="1" applyFill="1" applyBorder="1" applyAlignment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9" fillId="0" borderId="95" xfId="58" applyFont="1" applyFill="1" applyBorder="1" applyAlignment="1" quotePrefix="1">
      <alignment horizontal="left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EBK_PROJECT_2001-last" xfId="58"/>
    <cellStyle name="Normal_EBK-2002-draft" xfId="59"/>
    <cellStyle name="Normal_MAKET" xfId="60"/>
    <cellStyle name="Normal_Sheet1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tabSelected="1" zoomScale="71" zoomScaleNormal="71" zoomScalePageLayoutView="0" workbookViewId="0" topLeftCell="A66">
      <selection activeCell="B111" sqref="B111:C114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1.00390625" style="13" hidden="1" customWidth="1"/>
    <col min="10" max="10" width="25.625" style="13" hidden="1" customWidth="1"/>
    <col min="11" max="13" width="23.125" style="13" hidden="1" customWidth="1"/>
    <col min="14" max="14" width="20.625" style="11" customWidth="1"/>
    <col min="15" max="15" width="12.875" style="11" customWidth="1"/>
    <col min="16" max="16" width="13.75390625" style="11" hidden="1" customWidth="1"/>
    <col min="17" max="17" width="14.375" style="11" hidden="1" customWidth="1"/>
    <col min="18" max="18" width="14.375" style="11" customWidth="1"/>
    <col min="19" max="19" width="13.375" style="11" hidden="1" customWidth="1"/>
    <col min="20" max="20" width="11.125" style="11" hidden="1" customWidth="1"/>
    <col min="21" max="21" width="11.125" style="11" customWidth="1"/>
    <col min="22" max="22" width="16.25390625" style="11" hidden="1" customWidth="1"/>
    <col min="23" max="23" width="15.00390625" style="11" hidden="1" customWidth="1"/>
    <col min="24" max="24" width="15.00390625" style="13" customWidth="1"/>
    <col min="25" max="25" width="15.75390625" style="11" hidden="1" customWidth="1"/>
    <col min="26" max="26" width="15.25390625" style="11" hidden="1" customWidth="1"/>
    <col min="27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1064" t="str">
        <f>OTCHET!B12</f>
        <v>Министерство на околната среда и водите</v>
      </c>
      <c r="C3" s="1065"/>
      <c r="D3" s="1065"/>
    </row>
    <row r="4" spans="2:5" ht="15.75">
      <c r="B4" s="9" t="s">
        <v>1933</v>
      </c>
      <c r="C4" s="9"/>
      <c r="D4" s="9"/>
      <c r="E4" s="93"/>
    </row>
    <row r="5" spans="2:4" ht="18" customHeight="1">
      <c r="B5" s="5"/>
      <c r="C5" s="5"/>
      <c r="D5" s="5"/>
    </row>
    <row r="6" spans="2:4" ht="20.25">
      <c r="B6" s="6" t="s">
        <v>977</v>
      </c>
      <c r="C6" s="6"/>
      <c r="D6" s="6"/>
    </row>
    <row r="7" spans="2:4" ht="29.25" customHeight="1">
      <c r="B7" s="6" t="s">
        <v>976</v>
      </c>
      <c r="C7" s="6"/>
      <c r="D7" s="6"/>
    </row>
    <row r="8" spans="2:14" ht="30.75" customHeight="1" thickBot="1">
      <c r="B8" s="16" t="s">
        <v>439</v>
      </c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2:13" ht="30.75" customHeight="1" thickTop="1">
      <c r="B9" s="6"/>
      <c r="C9" s="6"/>
      <c r="D9" s="6"/>
      <c r="E9" s="18"/>
      <c r="F9" s="18"/>
      <c r="G9" s="18"/>
      <c r="H9" s="18"/>
      <c r="I9" s="18"/>
      <c r="J9" s="18"/>
      <c r="K9" s="18"/>
      <c r="L9" s="18"/>
      <c r="M9" s="18"/>
    </row>
    <row r="10" spans="2:8" ht="18.75" thickBot="1">
      <c r="B10" s="7"/>
      <c r="C10" s="7"/>
      <c r="D10" s="7"/>
      <c r="E10" s="13" t="s">
        <v>972</v>
      </c>
      <c r="G10" s="13" t="s">
        <v>986</v>
      </c>
      <c r="H10" s="13" t="s">
        <v>987</v>
      </c>
    </row>
    <row r="11" spans="2:21" ht="23.25" customHeight="1" thickBot="1">
      <c r="B11" s="8" t="s">
        <v>1934</v>
      </c>
      <c r="C11" s="8"/>
      <c r="D11" s="8"/>
      <c r="E11" s="273" t="str">
        <f>OTCHET!F12</f>
        <v>1900</v>
      </c>
      <c r="F11" s="19" t="s">
        <v>981</v>
      </c>
      <c r="G11" s="272">
        <f>OTCHET!E9</f>
        <v>41640</v>
      </c>
      <c r="H11" s="272">
        <f>OTCHET!F9</f>
        <v>41882</v>
      </c>
      <c r="K11" s="20"/>
      <c r="L11" s="20"/>
      <c r="R11" s="21"/>
      <c r="S11" s="21"/>
      <c r="T11" s="21"/>
      <c r="U11" s="21"/>
    </row>
    <row r="12" spans="2:21" ht="23.25" customHeight="1" thickBot="1" thickTop="1">
      <c r="B12" s="9" t="s">
        <v>1130</v>
      </c>
      <c r="C12" s="274" t="s">
        <v>962</v>
      </c>
      <c r="D12" s="173"/>
      <c r="E12" s="585">
        <f>OTCHET!E17</f>
        <v>97</v>
      </c>
      <c r="F12" s="19"/>
      <c r="R12" s="21"/>
      <c r="S12" s="21"/>
      <c r="T12" s="21"/>
      <c r="U12" s="21"/>
    </row>
    <row r="13" spans="2:21" ht="23.25" customHeight="1" thickTop="1">
      <c r="B13" s="5"/>
      <c r="C13" s="5"/>
      <c r="D13" s="5"/>
      <c r="E13" s="5"/>
      <c r="F13" s="5"/>
      <c r="G13" s="5"/>
      <c r="H13" s="5"/>
      <c r="R13" s="21"/>
      <c r="S13" s="21"/>
      <c r="T13" s="21"/>
      <c r="U13" s="21"/>
    </row>
    <row r="14" spans="2:26" ht="21.75" customHeight="1" thickBot="1">
      <c r="B14" s="22"/>
      <c r="C14" s="22"/>
      <c r="D14" s="22"/>
      <c r="E14" s="24"/>
      <c r="F14" s="23"/>
      <c r="G14" s="23"/>
      <c r="H14" s="23" t="s">
        <v>979</v>
      </c>
      <c r="I14" s="23"/>
      <c r="J14" s="23"/>
      <c r="K14" s="24"/>
      <c r="L14" s="24"/>
      <c r="M14" s="23"/>
      <c r="N14" s="24"/>
      <c r="O14" s="25"/>
      <c r="P14" s="22"/>
      <c r="Q14" s="22"/>
      <c r="R14" s="21"/>
      <c r="S14" s="21"/>
      <c r="T14" s="21"/>
      <c r="U14" s="21"/>
      <c r="V14" s="22"/>
      <c r="W14" s="22"/>
      <c r="Y14" s="21"/>
      <c r="Z14" s="21"/>
    </row>
    <row r="15" spans="2:26" s="26" customFormat="1" ht="16.5" thickBot="1">
      <c r="B15" s="27"/>
      <c r="C15" s="21"/>
      <c r="D15" s="21"/>
      <c r="E15" s="114"/>
      <c r="F15" s="13"/>
      <c r="G15" s="114"/>
      <c r="H15" s="123"/>
      <c r="I15" s="28"/>
      <c r="J15" s="29"/>
      <c r="K15" s="29"/>
      <c r="L15" s="29"/>
      <c r="M15" s="29"/>
      <c r="N15" s="30"/>
      <c r="O15" s="25"/>
      <c r="P15" s="31"/>
      <c r="Q15" s="31"/>
      <c r="R15" s="21"/>
      <c r="S15" s="21"/>
      <c r="T15" s="21"/>
      <c r="U15" s="21"/>
      <c r="V15" s="22"/>
      <c r="W15" s="22"/>
      <c r="X15" s="18"/>
      <c r="Y15" s="21"/>
      <c r="Z15" s="21"/>
    </row>
    <row r="16" spans="2:26" s="26" customFormat="1" ht="51.75" customHeight="1" thickBot="1">
      <c r="B16" s="32" t="s">
        <v>964</v>
      </c>
      <c r="C16" s="111" t="s">
        <v>1046</v>
      </c>
      <c r="D16" s="111"/>
      <c r="E16" s="1058" t="s">
        <v>973</v>
      </c>
      <c r="F16" s="1059"/>
      <c r="G16" s="1062" t="s">
        <v>29</v>
      </c>
      <c r="H16" s="1063"/>
      <c r="I16" s="1060" t="s">
        <v>1049</v>
      </c>
      <c r="J16" s="1061"/>
      <c r="K16" s="33" t="s">
        <v>975</v>
      </c>
      <c r="L16" s="33" t="s">
        <v>25</v>
      </c>
      <c r="M16" s="33"/>
      <c r="N16" s="34"/>
      <c r="O16" s="25"/>
      <c r="P16" s="31"/>
      <c r="Q16" s="31"/>
      <c r="R16" s="21"/>
      <c r="S16" s="21"/>
      <c r="T16" s="21"/>
      <c r="U16" s="21"/>
      <c r="V16" s="22"/>
      <c r="W16" s="22"/>
      <c r="X16" s="21"/>
      <c r="Y16" s="21"/>
      <c r="Z16" s="21"/>
    </row>
    <row r="17" spans="2:26" s="26" customFormat="1" ht="16.5" thickBot="1">
      <c r="B17" s="32" t="s">
        <v>963</v>
      </c>
      <c r="C17" s="32"/>
      <c r="D17" s="32"/>
      <c r="E17" s="35" t="s">
        <v>978</v>
      </c>
      <c r="F17" s="36" t="s">
        <v>969</v>
      </c>
      <c r="G17" s="121"/>
      <c r="H17" s="122"/>
      <c r="I17" s="35" t="s">
        <v>978</v>
      </c>
      <c r="J17" s="35" t="s">
        <v>969</v>
      </c>
      <c r="K17" s="35" t="s">
        <v>969</v>
      </c>
      <c r="L17" s="35" t="s">
        <v>969</v>
      </c>
      <c r="M17" s="35"/>
      <c r="N17" s="36"/>
      <c r="O17" s="25"/>
      <c r="P17" s="31"/>
      <c r="Q17" s="31"/>
      <c r="R17" s="21"/>
      <c r="S17" s="21"/>
      <c r="T17" s="21"/>
      <c r="U17" s="21"/>
      <c r="V17" s="22"/>
      <c r="W17" s="22"/>
      <c r="X17" s="21"/>
      <c r="Y17" s="21"/>
      <c r="Z17" s="21"/>
    </row>
    <row r="18" spans="2:26" s="26" customFormat="1" ht="16.5" thickBot="1">
      <c r="B18" s="32" t="s">
        <v>966</v>
      </c>
      <c r="C18" s="32"/>
      <c r="D18" s="32"/>
      <c r="E18" s="35" t="s">
        <v>965</v>
      </c>
      <c r="F18" s="36"/>
      <c r="G18" s="36" t="s">
        <v>30</v>
      </c>
      <c r="H18" s="35" t="s">
        <v>31</v>
      </c>
      <c r="I18" s="35" t="s">
        <v>965</v>
      </c>
      <c r="J18" s="35"/>
      <c r="K18" s="35"/>
      <c r="L18" s="35"/>
      <c r="M18" s="35"/>
      <c r="N18" s="36"/>
      <c r="O18" s="25"/>
      <c r="P18" s="31"/>
      <c r="Q18" s="31"/>
      <c r="R18" s="21"/>
      <c r="S18" s="21"/>
      <c r="T18" s="21"/>
      <c r="U18" s="21"/>
      <c r="V18" s="22"/>
      <c r="W18" s="22"/>
      <c r="X18" s="21"/>
      <c r="Y18" s="21"/>
      <c r="Z18" s="21"/>
    </row>
    <row r="19" spans="2:26" s="26" customFormat="1" ht="16.5" thickBot="1">
      <c r="B19" s="37"/>
      <c r="C19" s="37"/>
      <c r="D19" s="37"/>
      <c r="E19" s="38"/>
      <c r="F19" s="39"/>
      <c r="G19" s="39"/>
      <c r="H19" s="38"/>
      <c r="I19" s="38"/>
      <c r="J19" s="38"/>
      <c r="K19" s="38"/>
      <c r="L19" s="38"/>
      <c r="M19" s="38"/>
      <c r="N19" s="36"/>
      <c r="O19" s="25"/>
      <c r="P19" s="31"/>
      <c r="Q19" s="31"/>
      <c r="R19" s="21"/>
      <c r="S19" s="21"/>
      <c r="T19" s="21"/>
      <c r="U19" s="21"/>
      <c r="V19" s="22"/>
      <c r="W19" s="22"/>
      <c r="X19" s="21"/>
      <c r="Y19" s="21"/>
      <c r="Z19" s="21"/>
    </row>
    <row r="20" spans="2:26" s="26" customFormat="1" ht="16.5" thickBot="1">
      <c r="B20" s="40"/>
      <c r="C20" s="40"/>
      <c r="D20" s="40"/>
      <c r="E20" s="41" t="s">
        <v>968</v>
      </c>
      <c r="F20" s="42" t="s">
        <v>968</v>
      </c>
      <c r="G20" s="42" t="s">
        <v>967</v>
      </c>
      <c r="H20" s="41" t="s">
        <v>967</v>
      </c>
      <c r="I20" s="41" t="s">
        <v>974</v>
      </c>
      <c r="J20" s="41" t="s">
        <v>974</v>
      </c>
      <c r="K20" s="41" t="s">
        <v>980</v>
      </c>
      <c r="L20" s="41" t="s">
        <v>988</v>
      </c>
      <c r="M20" s="41" t="s">
        <v>988</v>
      </c>
      <c r="N20" s="43"/>
      <c r="O20" s="25"/>
      <c r="P20" s="22"/>
      <c r="Q20" s="22"/>
      <c r="R20" s="21"/>
      <c r="S20" s="21"/>
      <c r="T20" s="21"/>
      <c r="U20" s="21"/>
      <c r="V20" s="22"/>
      <c r="W20" s="22"/>
      <c r="X20" s="21"/>
      <c r="Y20" s="21"/>
      <c r="Z20" s="21"/>
    </row>
    <row r="21" spans="2:26" s="26" customFormat="1" ht="16.5" thickBot="1">
      <c r="B21" s="44"/>
      <c r="C21" s="44"/>
      <c r="D21" s="44"/>
      <c r="E21" s="45"/>
      <c r="F21" s="45"/>
      <c r="G21" s="45"/>
      <c r="H21" s="45"/>
      <c r="I21" s="45"/>
      <c r="J21" s="46"/>
      <c r="K21" s="46"/>
      <c r="L21" s="46"/>
      <c r="M21" s="46"/>
      <c r="N21" s="47"/>
      <c r="O21" s="25"/>
      <c r="P21" s="21"/>
      <c r="Q21" s="21"/>
      <c r="R21" s="21"/>
      <c r="S21" s="21"/>
      <c r="T21" s="21"/>
      <c r="U21" s="21"/>
      <c r="V21" s="22"/>
      <c r="W21" s="22"/>
      <c r="X21" s="21"/>
      <c r="Y21" s="21"/>
      <c r="Z21" s="21"/>
    </row>
    <row r="22" spans="1:26" s="26" customFormat="1" ht="18.75" thickBot="1">
      <c r="A22" s="124">
        <v>10</v>
      </c>
      <c r="B22" s="125" t="s">
        <v>1017</v>
      </c>
      <c r="C22" s="126" t="s">
        <v>440</v>
      </c>
      <c r="D22" s="48"/>
      <c r="E22" s="157">
        <f>+E23+E25+E36+E37</f>
        <v>0</v>
      </c>
      <c r="F22" s="157">
        <f>+G22+H22</f>
        <v>58672</v>
      </c>
      <c r="G22" s="157">
        <f>+G23+G25+G36+G37</f>
        <v>23297</v>
      </c>
      <c r="H22" s="157">
        <f>+H23+H25+H36+H37</f>
        <v>35375</v>
      </c>
      <c r="I22" s="74">
        <f>+I23+I25+I35+I36+I37</f>
        <v>0</v>
      </c>
      <c r="J22" s="74">
        <f>+J23+J25+J35+J36+J37</f>
        <v>0</v>
      </c>
      <c r="K22" s="74">
        <f>+K23+K25+K35+K36+K37</f>
        <v>0</v>
      </c>
      <c r="L22" s="74">
        <f>+L23+L25+L35+L36+L37</f>
        <v>0</v>
      </c>
      <c r="M22" s="74">
        <f>+M23+M25+M35+M36</f>
        <v>0</v>
      </c>
      <c r="N22" s="49"/>
      <c r="O22" s="25"/>
      <c r="P22" s="50"/>
      <c r="Q22" s="50"/>
      <c r="R22" s="21"/>
      <c r="S22" s="21"/>
      <c r="T22" s="21"/>
      <c r="U22" s="21"/>
      <c r="V22" s="22"/>
      <c r="W22" s="22"/>
      <c r="X22" s="21"/>
      <c r="Y22" s="21"/>
      <c r="Z22" s="21"/>
    </row>
    <row r="23" spans="1:26" s="26" customFormat="1" ht="16.5" thickBot="1">
      <c r="A23" s="124">
        <v>15</v>
      </c>
      <c r="B23" s="127" t="s">
        <v>1016</v>
      </c>
      <c r="C23" s="128" t="s">
        <v>56</v>
      </c>
      <c r="D23" s="51"/>
      <c r="E23" s="158">
        <f>OTCHET!E22+OTCHET!E28+OTCHET!E33+OTCHET!E39+OTCHET!E44+OTCHET!E49+OTCHET!E55+OTCHET!E58+OTCHET!E61+OTCHET!E62+OTCHET!E69+OTCHET!E70+OTCHET!E71</f>
        <v>0</v>
      </c>
      <c r="F23" s="158">
        <f>+G23+H23</f>
        <v>0</v>
      </c>
      <c r="G23" s="158">
        <f>OTCHET!F22+OTCHET!F28+OTCHET!F33+OTCHET!F39+OTCHET!F44+OTCHET!F49+OTCHET!F55+OTCHET!F58+OTCHET!F61+OTCHET!F62+OTCHET!F69+OTCHET!F70+OTCHET!F71</f>
        <v>0</v>
      </c>
      <c r="H23" s="158">
        <f>OTCHET!G22+OTCHET!G28+OTCHET!G33+OTCHET!G39+OTCHET!G44+OTCHET!G49+OTCHET!G55+OTCHET!G58+OTCHET!G61+OTCHET!G62+OTCHET!G69+OTCHET!G70+OTCHET!G71</f>
        <v>0</v>
      </c>
      <c r="I23" s="117"/>
      <c r="J23" s="117"/>
      <c r="K23" s="117"/>
      <c r="L23" s="117"/>
      <c r="M23" s="117"/>
      <c r="N23" s="52"/>
      <c r="O23" s="25"/>
      <c r="P23" s="1"/>
      <c r="Q23" s="1"/>
      <c r="R23" s="21"/>
      <c r="S23" s="21"/>
      <c r="T23" s="21"/>
      <c r="U23" s="21"/>
      <c r="V23" s="22"/>
      <c r="W23" s="22"/>
      <c r="X23" s="21"/>
      <c r="Y23" s="21"/>
      <c r="Z23" s="21"/>
    </row>
    <row r="24" spans="1:26" s="26" customFormat="1" ht="16.5" hidden="1" thickBot="1">
      <c r="A24" s="124"/>
      <c r="B24" s="129" t="s">
        <v>28</v>
      </c>
      <c r="C24" s="129" t="s">
        <v>23</v>
      </c>
      <c r="D24" s="97"/>
      <c r="E24" s="160"/>
      <c r="F24" s="159">
        <f>+G24+H24</f>
        <v>0</v>
      </c>
      <c r="G24" s="160"/>
      <c r="H24" s="160"/>
      <c r="I24" s="80"/>
      <c r="J24" s="80"/>
      <c r="K24" s="80"/>
      <c r="L24" s="80"/>
      <c r="M24" s="80"/>
      <c r="N24" s="52"/>
      <c r="O24" s="25"/>
      <c r="P24" s="1"/>
      <c r="Q24" s="1"/>
      <c r="R24" s="21"/>
      <c r="S24" s="21"/>
      <c r="T24" s="21"/>
      <c r="U24" s="21"/>
      <c r="V24" s="22"/>
      <c r="W24" s="22"/>
      <c r="X24" s="21"/>
      <c r="Y24" s="21"/>
      <c r="Z24" s="21"/>
    </row>
    <row r="25" spans="1:26" s="26" customFormat="1" ht="16.5" thickBot="1">
      <c r="A25" s="124">
        <v>20</v>
      </c>
      <c r="B25" s="130" t="s">
        <v>1018</v>
      </c>
      <c r="C25" s="130" t="s">
        <v>994</v>
      </c>
      <c r="D25" s="102"/>
      <c r="E25" s="157">
        <f>+E26+E30+E31+E32+E33</f>
        <v>0</v>
      </c>
      <c r="F25" s="157">
        <f>+G25+H25</f>
        <v>0</v>
      </c>
      <c r="G25" s="157">
        <f aca="true" t="shared" si="0" ref="G25:M25">+G26+G30+G31+G32+G33</f>
        <v>0</v>
      </c>
      <c r="H25" s="157">
        <f t="shared" si="0"/>
        <v>0</v>
      </c>
      <c r="I25" s="74">
        <f t="shared" si="0"/>
        <v>0</v>
      </c>
      <c r="J25" s="74">
        <f t="shared" si="0"/>
        <v>0</v>
      </c>
      <c r="K25" s="74">
        <f t="shared" si="0"/>
        <v>0</v>
      </c>
      <c r="L25" s="74">
        <f t="shared" si="0"/>
        <v>0</v>
      </c>
      <c r="M25" s="74">
        <f t="shared" si="0"/>
        <v>0</v>
      </c>
      <c r="N25" s="52"/>
      <c r="O25" s="25"/>
      <c r="P25" s="1"/>
      <c r="Q25" s="1"/>
      <c r="R25" s="21"/>
      <c r="S25" s="21"/>
      <c r="T25" s="21"/>
      <c r="U25" s="21"/>
      <c r="V25" s="22"/>
      <c r="W25" s="22"/>
      <c r="X25" s="21"/>
      <c r="Y25" s="21"/>
      <c r="Z25" s="21"/>
    </row>
    <row r="26" spans="1:26" s="26" customFormat="1" ht="16.5" thickBot="1">
      <c r="A26" s="124">
        <v>25</v>
      </c>
      <c r="B26" s="131" t="s">
        <v>1019</v>
      </c>
      <c r="C26" s="131" t="s">
        <v>995</v>
      </c>
      <c r="D26" s="97"/>
      <c r="E26" s="160">
        <f>OTCHET!E72</f>
        <v>0</v>
      </c>
      <c r="F26" s="160">
        <f aca="true" t="shared" si="1" ref="F26:F37">+G26+H26</f>
        <v>0</v>
      </c>
      <c r="G26" s="160">
        <f>OTCHET!F72</f>
        <v>0</v>
      </c>
      <c r="H26" s="160">
        <f>OTCHET!G72</f>
        <v>0</v>
      </c>
      <c r="I26" s="80"/>
      <c r="J26" s="80"/>
      <c r="K26" s="80"/>
      <c r="L26" s="80"/>
      <c r="M26" s="80"/>
      <c r="N26" s="52"/>
      <c r="O26" s="25"/>
      <c r="P26" s="1"/>
      <c r="Q26" s="1"/>
      <c r="R26" s="21"/>
      <c r="S26" s="21"/>
      <c r="T26" s="21"/>
      <c r="U26" s="21"/>
      <c r="V26" s="22"/>
      <c r="W26" s="22"/>
      <c r="X26" s="21"/>
      <c r="Y26" s="21"/>
      <c r="Z26" s="21"/>
    </row>
    <row r="27" spans="1:26" s="26" customFormat="1" ht="16.5" thickBot="1">
      <c r="A27" s="124">
        <v>26</v>
      </c>
      <c r="B27" s="132" t="s">
        <v>961</v>
      </c>
      <c r="C27" s="119" t="s">
        <v>32</v>
      </c>
      <c r="D27" s="54"/>
      <c r="E27" s="159">
        <f>OTCHET!E73</f>
        <v>0</v>
      </c>
      <c r="F27" s="161">
        <f t="shared" si="1"/>
        <v>0</v>
      </c>
      <c r="G27" s="159">
        <f>OTCHET!F73</f>
        <v>0</v>
      </c>
      <c r="H27" s="159">
        <f>OTCHET!G73</f>
        <v>0</v>
      </c>
      <c r="I27" s="118"/>
      <c r="J27" s="118"/>
      <c r="K27" s="118"/>
      <c r="L27" s="118"/>
      <c r="M27" s="118"/>
      <c r="N27" s="52"/>
      <c r="O27" s="25"/>
      <c r="P27" s="1"/>
      <c r="Q27" s="1"/>
      <c r="R27" s="21"/>
      <c r="S27" s="21"/>
      <c r="T27" s="21"/>
      <c r="U27" s="21"/>
      <c r="V27" s="22"/>
      <c r="W27" s="22"/>
      <c r="X27" s="21"/>
      <c r="Y27" s="21"/>
      <c r="Z27" s="21"/>
    </row>
    <row r="28" spans="1:26" s="26" customFormat="1" ht="16.5" thickBot="1">
      <c r="A28" s="124">
        <v>30</v>
      </c>
      <c r="B28" s="129" t="s">
        <v>24</v>
      </c>
      <c r="C28" s="119" t="s">
        <v>33</v>
      </c>
      <c r="D28" s="54"/>
      <c r="E28" s="161">
        <f>OTCHET!E75</f>
        <v>0</v>
      </c>
      <c r="F28" s="161">
        <f t="shared" si="1"/>
        <v>0</v>
      </c>
      <c r="G28" s="161">
        <f>OTCHET!F75</f>
        <v>0</v>
      </c>
      <c r="H28" s="161">
        <f>OTCHET!G75</f>
        <v>0</v>
      </c>
      <c r="I28" s="75"/>
      <c r="J28" s="75"/>
      <c r="K28" s="75"/>
      <c r="L28" s="75"/>
      <c r="M28" s="75"/>
      <c r="N28" s="52"/>
      <c r="O28" s="25"/>
      <c r="P28" s="1"/>
      <c r="Q28" s="1"/>
      <c r="R28" s="21"/>
      <c r="S28" s="21"/>
      <c r="T28" s="21"/>
      <c r="U28" s="21"/>
      <c r="V28" s="22"/>
      <c r="W28" s="22"/>
      <c r="X28" s="21"/>
      <c r="Y28" s="21"/>
      <c r="Z28" s="21"/>
    </row>
    <row r="29" spans="1:26" s="26" customFormat="1" ht="16.5" thickBot="1">
      <c r="A29" s="124">
        <v>35</v>
      </c>
      <c r="B29" s="133" t="s">
        <v>1020</v>
      </c>
      <c r="C29" s="119" t="s">
        <v>34</v>
      </c>
      <c r="D29" s="96"/>
      <c r="E29" s="161">
        <f>+OTCHET!E76+OTCHET!E77</f>
        <v>0</v>
      </c>
      <c r="F29" s="161">
        <f t="shared" si="1"/>
        <v>0</v>
      </c>
      <c r="G29" s="161">
        <f>+OTCHET!F76+OTCHET!F77</f>
        <v>0</v>
      </c>
      <c r="H29" s="161">
        <f>+OTCHET!G76+OTCHET!G77</f>
        <v>0</v>
      </c>
      <c r="I29" s="75"/>
      <c r="J29" s="75"/>
      <c r="K29" s="75"/>
      <c r="L29" s="75"/>
      <c r="M29" s="75"/>
      <c r="N29" s="52"/>
      <c r="O29" s="25"/>
      <c r="P29" s="1"/>
      <c r="Q29" s="1"/>
      <c r="R29" s="21"/>
      <c r="S29" s="21"/>
      <c r="T29" s="21"/>
      <c r="U29" s="21"/>
      <c r="V29" s="22"/>
      <c r="W29" s="22"/>
      <c r="X29" s="21"/>
      <c r="Y29" s="21"/>
      <c r="Z29" s="21"/>
    </row>
    <row r="30" spans="1:26" s="26" customFormat="1" ht="16.5" thickBot="1">
      <c r="A30" s="124">
        <v>40</v>
      </c>
      <c r="B30" s="133" t="s">
        <v>1021</v>
      </c>
      <c r="C30" s="134" t="s">
        <v>35</v>
      </c>
      <c r="D30" s="96"/>
      <c r="E30" s="161">
        <f>OTCHET!E87+OTCHET!E90+OTCHET!E91</f>
        <v>0</v>
      </c>
      <c r="F30" s="161">
        <f t="shared" si="1"/>
        <v>0</v>
      </c>
      <c r="G30" s="161">
        <f>OTCHET!F87+OTCHET!F90+OTCHET!F91</f>
        <v>0</v>
      </c>
      <c r="H30" s="161">
        <f>OTCHET!G87+OTCHET!G90+OTCHET!G91</f>
        <v>0</v>
      </c>
      <c r="I30" s="75"/>
      <c r="J30" s="75"/>
      <c r="K30" s="75"/>
      <c r="L30" s="75"/>
      <c r="M30" s="75"/>
      <c r="N30" s="52"/>
      <c r="O30" s="25"/>
      <c r="P30" s="1"/>
      <c r="Q30" s="1"/>
      <c r="R30" s="21"/>
      <c r="S30" s="21"/>
      <c r="T30" s="21"/>
      <c r="U30" s="21"/>
      <c r="V30" s="22"/>
      <c r="W30" s="22"/>
      <c r="X30" s="21"/>
      <c r="Y30" s="21"/>
      <c r="Z30" s="21"/>
    </row>
    <row r="31" spans="1:26" s="26" customFormat="1" ht="16.5" thickBot="1">
      <c r="A31" s="124">
        <v>45</v>
      </c>
      <c r="B31" s="133" t="s">
        <v>0</v>
      </c>
      <c r="C31" s="133" t="s">
        <v>996</v>
      </c>
      <c r="D31" s="96"/>
      <c r="E31" s="161">
        <f>OTCHET!E105</f>
        <v>0</v>
      </c>
      <c r="F31" s="161">
        <f t="shared" si="1"/>
        <v>0</v>
      </c>
      <c r="G31" s="161">
        <f>OTCHET!F105</f>
        <v>0</v>
      </c>
      <c r="H31" s="161">
        <f>OTCHET!G105</f>
        <v>0</v>
      </c>
      <c r="I31" s="75"/>
      <c r="J31" s="75"/>
      <c r="K31" s="75"/>
      <c r="L31" s="75"/>
      <c r="M31" s="75"/>
      <c r="N31" s="52"/>
      <c r="O31" s="25"/>
      <c r="P31" s="1"/>
      <c r="Q31" s="1"/>
      <c r="R31" s="21"/>
      <c r="S31" s="21"/>
      <c r="T31" s="21"/>
      <c r="U31" s="21"/>
      <c r="V31" s="22"/>
      <c r="W31" s="22"/>
      <c r="X31" s="21"/>
      <c r="Y31" s="21"/>
      <c r="Z31" s="21"/>
    </row>
    <row r="32" spans="1:26" s="26" customFormat="1" ht="16.5" thickBot="1">
      <c r="A32" s="124">
        <v>50</v>
      </c>
      <c r="B32" s="135" t="s">
        <v>1</v>
      </c>
      <c r="C32" s="135" t="s">
        <v>1123</v>
      </c>
      <c r="D32" s="98"/>
      <c r="E32" s="163">
        <f>OTCHET!E109+OTCHET!E115+OTCHET!E131+OTCHET!E132</f>
        <v>0</v>
      </c>
      <c r="F32" s="161">
        <f t="shared" si="1"/>
        <v>0</v>
      </c>
      <c r="G32" s="163">
        <f>OTCHET!F109+OTCHET!F115+OTCHET!F131+OTCHET!F132</f>
        <v>0</v>
      </c>
      <c r="H32" s="163">
        <f>OTCHET!G109+OTCHET!G115+OTCHET!G131+OTCHET!G132</f>
        <v>0</v>
      </c>
      <c r="I32" s="84"/>
      <c r="J32" s="84"/>
      <c r="K32" s="84"/>
      <c r="L32" s="84"/>
      <c r="M32" s="84"/>
      <c r="N32" s="52"/>
      <c r="O32" s="25"/>
      <c r="P32" s="1"/>
      <c r="Q32" s="1"/>
      <c r="R32" s="21"/>
      <c r="S32" s="21"/>
      <c r="T32" s="21"/>
      <c r="U32" s="21"/>
      <c r="V32" s="22"/>
      <c r="W32" s="22"/>
      <c r="X32" s="21"/>
      <c r="Y32" s="21"/>
      <c r="Z32" s="21"/>
    </row>
    <row r="33" spans="1:26" s="26" customFormat="1" ht="16.5" thickBot="1">
      <c r="A33" s="124">
        <v>51</v>
      </c>
      <c r="B33" s="135" t="s">
        <v>1050</v>
      </c>
      <c r="C33" s="154" t="s">
        <v>70</v>
      </c>
      <c r="D33" s="98"/>
      <c r="E33" s="163">
        <f>OTCHET!E119</f>
        <v>0</v>
      </c>
      <c r="F33" s="162">
        <f t="shared" si="1"/>
        <v>0</v>
      </c>
      <c r="G33" s="163">
        <f>OTCHET!F119</f>
        <v>0</v>
      </c>
      <c r="H33" s="163">
        <f>OTCHET!G119</f>
        <v>0</v>
      </c>
      <c r="I33" s="84"/>
      <c r="J33" s="84"/>
      <c r="K33" s="84"/>
      <c r="L33" s="84"/>
      <c r="M33" s="84"/>
      <c r="N33" s="52"/>
      <c r="O33" s="25"/>
      <c r="P33" s="1"/>
      <c r="Q33" s="1"/>
      <c r="R33" s="21"/>
      <c r="S33" s="21"/>
      <c r="T33" s="21"/>
      <c r="U33" s="21"/>
      <c r="V33" s="22"/>
      <c r="W33" s="22"/>
      <c r="X33" s="21"/>
      <c r="Y33" s="21"/>
      <c r="Z33" s="21"/>
    </row>
    <row r="34" spans="1:26" s="26" customFormat="1" ht="16.5" hidden="1" thickBot="1">
      <c r="A34" s="124">
        <v>52</v>
      </c>
      <c r="B34" s="132"/>
      <c r="C34" s="135"/>
      <c r="D34" s="98"/>
      <c r="E34" s="163"/>
      <c r="F34" s="157">
        <f t="shared" si="1"/>
        <v>0</v>
      </c>
      <c r="G34" s="163"/>
      <c r="H34" s="163"/>
      <c r="I34" s="84"/>
      <c r="J34" s="84"/>
      <c r="K34" s="84"/>
      <c r="L34" s="84"/>
      <c r="M34" s="84"/>
      <c r="N34" s="52"/>
      <c r="O34" s="25"/>
      <c r="P34" s="1"/>
      <c r="Q34" s="1"/>
      <c r="R34" s="21"/>
      <c r="S34" s="21"/>
      <c r="T34" s="21"/>
      <c r="U34" s="21"/>
      <c r="V34" s="22"/>
      <c r="W34" s="22"/>
      <c r="X34" s="21"/>
      <c r="Y34" s="21"/>
      <c r="Z34" s="21"/>
    </row>
    <row r="35" spans="1:26" s="26" customFormat="1" ht="16.5" hidden="1" thickBot="1">
      <c r="A35" s="124"/>
      <c r="B35" s="136"/>
      <c r="C35" s="136"/>
      <c r="D35" s="100"/>
      <c r="E35" s="164"/>
      <c r="F35" s="157">
        <f t="shared" si="1"/>
        <v>0</v>
      </c>
      <c r="G35" s="164"/>
      <c r="H35" s="164"/>
      <c r="I35" s="88"/>
      <c r="J35" s="88"/>
      <c r="K35" s="88"/>
      <c r="L35" s="88"/>
      <c r="M35" s="88"/>
      <c r="N35" s="52"/>
      <c r="O35" s="25"/>
      <c r="P35" s="1"/>
      <c r="Q35" s="1"/>
      <c r="R35" s="21"/>
      <c r="S35" s="21"/>
      <c r="T35" s="21"/>
      <c r="U35" s="21"/>
      <c r="V35" s="22"/>
      <c r="W35" s="22"/>
      <c r="X35" s="21"/>
      <c r="Y35" s="21"/>
      <c r="Z35" s="21"/>
    </row>
    <row r="36" spans="1:26" s="26" customFormat="1" ht="16.5" thickBot="1">
      <c r="A36" s="124">
        <v>60</v>
      </c>
      <c r="B36" s="136" t="s">
        <v>14</v>
      </c>
      <c r="C36" s="136" t="s">
        <v>997</v>
      </c>
      <c r="D36" s="99"/>
      <c r="E36" s="267">
        <f>+OTCHET!E133</f>
        <v>0</v>
      </c>
      <c r="F36" s="157">
        <f t="shared" si="1"/>
        <v>23297</v>
      </c>
      <c r="G36" s="267">
        <f>+OTCHET!F133</f>
        <v>23297</v>
      </c>
      <c r="H36" s="267">
        <f>OTCHET!G133</f>
        <v>0</v>
      </c>
      <c r="I36" s="116"/>
      <c r="J36" s="116"/>
      <c r="K36" s="116"/>
      <c r="L36" s="116"/>
      <c r="M36" s="116"/>
      <c r="N36" s="56"/>
      <c r="O36" s="25"/>
      <c r="P36" s="1"/>
      <c r="Q36" s="1"/>
      <c r="R36" s="21"/>
      <c r="S36" s="21"/>
      <c r="T36" s="21"/>
      <c r="U36" s="21"/>
      <c r="V36" s="22"/>
      <c r="W36" s="22"/>
      <c r="X36" s="21"/>
      <c r="Y36" s="21"/>
      <c r="Z36" s="21"/>
    </row>
    <row r="37" spans="1:26" s="26" customFormat="1" ht="16.5" thickBot="1">
      <c r="A37" s="124">
        <v>65</v>
      </c>
      <c r="B37" s="137" t="s">
        <v>1581</v>
      </c>
      <c r="C37" s="914" t="s">
        <v>441</v>
      </c>
      <c r="D37" s="54"/>
      <c r="E37" s="267">
        <f>OTCHET!E136+OTCHET!E145+OTCHET!E154</f>
        <v>0</v>
      </c>
      <c r="F37" s="157">
        <f t="shared" si="1"/>
        <v>35375</v>
      </c>
      <c r="G37" s="267">
        <f>OTCHET!F136+OTCHET!F145+OTCHET!F154</f>
        <v>0</v>
      </c>
      <c r="H37" s="267">
        <f>OTCHET!G136+OTCHET!G145+OTCHET!G154</f>
        <v>35375</v>
      </c>
      <c r="I37" s="78"/>
      <c r="J37" s="78"/>
      <c r="K37" s="78"/>
      <c r="L37" s="78"/>
      <c r="M37" s="78"/>
      <c r="N37" s="56"/>
      <c r="O37" s="25"/>
      <c r="P37" s="1"/>
      <c r="Q37" s="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.75" thickBot="1">
      <c r="A38" s="138">
        <v>70</v>
      </c>
      <c r="B38" s="139" t="s">
        <v>1027</v>
      </c>
      <c r="C38" s="140" t="s">
        <v>1001</v>
      </c>
      <c r="D38" s="48"/>
      <c r="E38" s="162">
        <f>SUM(E39:E53)-E44-E46-E51-E52</f>
        <v>0</v>
      </c>
      <c r="F38" s="162">
        <f>+G38+H38</f>
        <v>76721</v>
      </c>
      <c r="G38" s="162">
        <f>SUM(G39:G53)-G44-G46-G51-G52</f>
        <v>41346</v>
      </c>
      <c r="H38" s="162">
        <f>SUM(H39:H53)-H44-H46-H51-H52</f>
        <v>35375</v>
      </c>
      <c r="I38" s="101">
        <f>SUM(I39:I52)-I44-I46-I51</f>
        <v>0</v>
      </c>
      <c r="J38" s="101">
        <f>SUM(J39:J52)-J44-J46-J51</f>
        <v>0</v>
      </c>
      <c r="K38" s="101">
        <f>SUM(K39:K52)-K44-K46-K51</f>
        <v>0</v>
      </c>
      <c r="L38" s="101">
        <f>SUM(L39:L52)-L44-L46-L51</f>
        <v>0</v>
      </c>
      <c r="M38" s="101">
        <f>SUM(M39:M51)-M44-M50</f>
        <v>0</v>
      </c>
      <c r="N38" s="52"/>
      <c r="O38" s="58"/>
      <c r="P38" s="58"/>
      <c r="Q38" s="58"/>
      <c r="R38" s="1"/>
      <c r="S38" s="1"/>
      <c r="T38" s="1"/>
      <c r="U38" s="1"/>
      <c r="V38" s="2"/>
      <c r="W38" s="2"/>
      <c r="X38" s="25"/>
      <c r="Y38" s="58"/>
      <c r="Z38" s="58"/>
    </row>
    <row r="39" spans="1:26" ht="15.75">
      <c r="A39" s="138">
        <v>75</v>
      </c>
      <c r="B39" s="141" t="s">
        <v>1041</v>
      </c>
      <c r="C39" s="131" t="s">
        <v>998</v>
      </c>
      <c r="D39" s="59"/>
      <c r="E39" s="160">
        <f>OTCHET!E181</f>
        <v>0</v>
      </c>
      <c r="F39" s="158">
        <f aca="true" t="shared" si="2" ref="F39:F54">+G39+H39</f>
        <v>8906</v>
      </c>
      <c r="G39" s="160">
        <f>OTCHET!F181</f>
        <v>8906</v>
      </c>
      <c r="H39" s="160">
        <f>OTCHET!G181</f>
        <v>0</v>
      </c>
      <c r="I39" s="80"/>
      <c r="J39" s="80"/>
      <c r="K39" s="80"/>
      <c r="L39" s="80"/>
      <c r="M39" s="80"/>
      <c r="N39" s="60"/>
      <c r="O39" s="58"/>
      <c r="P39" s="58"/>
      <c r="Q39" s="58"/>
      <c r="R39" s="58"/>
      <c r="S39" s="58"/>
      <c r="T39" s="58"/>
      <c r="U39" s="58"/>
      <c r="V39" s="2"/>
      <c r="W39" s="2"/>
      <c r="X39" s="25"/>
      <c r="Y39" s="58"/>
      <c r="Z39" s="58"/>
    </row>
    <row r="40" spans="1:26" ht="15.75">
      <c r="A40" s="138">
        <v>80</v>
      </c>
      <c r="B40" s="142" t="s">
        <v>1028</v>
      </c>
      <c r="C40" s="129" t="s">
        <v>999</v>
      </c>
      <c r="D40" s="55"/>
      <c r="E40" s="161">
        <f>OTCHET!E184</f>
        <v>0</v>
      </c>
      <c r="F40" s="161">
        <f t="shared" si="2"/>
        <v>9427</v>
      </c>
      <c r="G40" s="161">
        <f>OTCHET!F184</f>
        <v>0</v>
      </c>
      <c r="H40" s="161">
        <f>OTCHET!G184</f>
        <v>9427</v>
      </c>
      <c r="I40" s="75"/>
      <c r="J40" s="75"/>
      <c r="K40" s="75"/>
      <c r="L40" s="75"/>
      <c r="M40" s="75"/>
      <c r="N40" s="60"/>
      <c r="O40" s="58"/>
      <c r="P40" s="58"/>
      <c r="Q40" s="58"/>
      <c r="R40" s="58"/>
      <c r="S40" s="58"/>
      <c r="T40" s="58"/>
      <c r="U40" s="58"/>
      <c r="V40" s="2"/>
      <c r="W40" s="2"/>
      <c r="X40" s="25"/>
      <c r="Y40" s="58"/>
      <c r="Z40" s="58"/>
    </row>
    <row r="41" spans="1:26" ht="15.75">
      <c r="A41" s="138">
        <v>85</v>
      </c>
      <c r="B41" s="142" t="s">
        <v>26</v>
      </c>
      <c r="C41" s="129" t="s">
        <v>1051</v>
      </c>
      <c r="D41" s="55"/>
      <c r="E41" s="161">
        <f>+OTCHET!E190+OTCHET!E196</f>
        <v>0</v>
      </c>
      <c r="F41" s="161">
        <f t="shared" si="2"/>
        <v>3563</v>
      </c>
      <c r="G41" s="161">
        <f>+OTCHET!F190+OTCHET!F196</f>
        <v>2760</v>
      </c>
      <c r="H41" s="161">
        <f>+OTCHET!G190+OTCHET!G196</f>
        <v>803</v>
      </c>
      <c r="I41" s="75"/>
      <c r="J41" s="75"/>
      <c r="K41" s="75"/>
      <c r="L41" s="75"/>
      <c r="M41" s="75"/>
      <c r="N41" s="60"/>
      <c r="O41" s="58"/>
      <c r="P41" s="58"/>
      <c r="Q41" s="58"/>
      <c r="R41" s="58"/>
      <c r="S41" s="58"/>
      <c r="T41" s="58"/>
      <c r="U41" s="58"/>
      <c r="V41" s="2"/>
      <c r="W41" s="2"/>
      <c r="X41" s="25"/>
      <c r="Y41" s="58"/>
      <c r="Z41" s="58"/>
    </row>
    <row r="42" spans="1:26" ht="15.75">
      <c r="A42" s="138">
        <v>90</v>
      </c>
      <c r="B42" s="142" t="s">
        <v>1029</v>
      </c>
      <c r="C42" s="129" t="s">
        <v>1237</v>
      </c>
      <c r="D42" s="55"/>
      <c r="E42" s="161">
        <f>+OTCHET!E197+OTCHET!E215+OTCHET!E262+OTCHET!E288</f>
        <v>0</v>
      </c>
      <c r="F42" s="161">
        <f t="shared" si="2"/>
        <v>54825</v>
      </c>
      <c r="G42" s="161">
        <f>+OTCHET!F197+OTCHET!F215+OTCHET!F262</f>
        <v>29680</v>
      </c>
      <c r="H42" s="161">
        <f>+OTCHET!G197+OTCHET!G215+OTCHET!G262</f>
        <v>25145</v>
      </c>
      <c r="I42" s="75"/>
      <c r="J42" s="75"/>
      <c r="K42" s="75"/>
      <c r="L42" s="75"/>
      <c r="M42" s="75"/>
      <c r="N42" s="60"/>
      <c r="O42" s="58"/>
      <c r="P42" s="58"/>
      <c r="Q42" s="58"/>
      <c r="R42" s="58"/>
      <c r="S42" s="58"/>
      <c r="T42" s="58"/>
      <c r="U42" s="58"/>
      <c r="V42" s="2"/>
      <c r="W42" s="2"/>
      <c r="X42" s="25"/>
      <c r="Y42" s="58"/>
      <c r="Z42" s="58"/>
    </row>
    <row r="43" spans="1:26" ht="15.75">
      <c r="A43" s="138">
        <v>95</v>
      </c>
      <c r="B43" s="142" t="s">
        <v>1030</v>
      </c>
      <c r="C43" s="129" t="s">
        <v>1000</v>
      </c>
      <c r="D43" s="55"/>
      <c r="E43" s="161">
        <f>+OTCHET!E219+OTCHET!E225+OTCHET!E228+OTCHET!E229+OTCHET!E230+OTCHET!E231+OTCHET!E232</f>
        <v>0</v>
      </c>
      <c r="F43" s="161">
        <f t="shared" si="2"/>
        <v>0</v>
      </c>
      <c r="G43" s="161">
        <f>+OTCHET!F219+OTCHET!F225+OTCHET!F228+OTCHET!F229+OTCHET!F230+OTCHET!F231+OTCHET!F232</f>
        <v>0</v>
      </c>
      <c r="H43" s="161">
        <f>+OTCHET!G219+OTCHET!G225+OTCHET!G228+OTCHET!G229+OTCHET!G230+OTCHET!G231+OTCHET!G232</f>
        <v>0</v>
      </c>
      <c r="I43" s="75"/>
      <c r="J43" s="75"/>
      <c r="K43" s="75"/>
      <c r="L43" s="75"/>
      <c r="M43" s="75"/>
      <c r="N43" s="60"/>
      <c r="O43" s="58"/>
      <c r="P43" s="58"/>
      <c r="Q43" s="58"/>
      <c r="R43" s="58"/>
      <c r="S43" s="58"/>
      <c r="T43" s="58"/>
      <c r="U43" s="58"/>
      <c r="V43" s="2"/>
      <c r="W43" s="2"/>
      <c r="X43" s="25"/>
      <c r="Y43" s="58"/>
      <c r="Z43" s="58"/>
    </row>
    <row r="44" spans="1:26" ht="15.75">
      <c r="A44" s="138">
        <v>100</v>
      </c>
      <c r="B44" s="129" t="s">
        <v>1054</v>
      </c>
      <c r="C44" s="129" t="s">
        <v>36</v>
      </c>
      <c r="D44" s="53"/>
      <c r="E44" s="161">
        <f>+OTCHET!E228+OTCHET!E229+OTCHET!E230+OTCHET!E231+OTCHET!E234+OTCHET!E235+OTCHET!E238</f>
        <v>0</v>
      </c>
      <c r="F44" s="161">
        <f t="shared" si="2"/>
        <v>0</v>
      </c>
      <c r="G44" s="161">
        <f>+OTCHET!F228+OTCHET!F229+OTCHET!F230+OTCHET!F231+OTCHET!F234+OTCHET!F235+OTCHET!E238</f>
        <v>0</v>
      </c>
      <c r="H44" s="161">
        <f>+OTCHET!G228+OTCHET!G229+OTCHET!G230+OTCHET!G231+OTCHET!G234+OTCHET!G235+OTCHET!E238</f>
        <v>0</v>
      </c>
      <c r="I44" s="75"/>
      <c r="J44" s="75"/>
      <c r="K44" s="75"/>
      <c r="L44" s="75"/>
      <c r="M44" s="75"/>
      <c r="N44" s="60"/>
      <c r="O44" s="58"/>
      <c r="P44" s="58"/>
      <c r="Q44" s="58"/>
      <c r="R44" s="58"/>
      <c r="S44" s="58"/>
      <c r="T44" s="58"/>
      <c r="U44" s="58"/>
      <c r="V44" s="2"/>
      <c r="W44" s="2"/>
      <c r="X44" s="25"/>
      <c r="Y44" s="58"/>
      <c r="Z44" s="58"/>
    </row>
    <row r="45" spans="1:26" ht="15.75">
      <c r="A45" s="138">
        <v>105</v>
      </c>
      <c r="B45" s="142" t="s">
        <v>1031</v>
      </c>
      <c r="C45" s="129" t="s">
        <v>1124</v>
      </c>
      <c r="D45" s="55"/>
      <c r="E45" s="161">
        <f>+OTCHET!E246+OTCHET!E247+OTCHET!E248+OTCHET!E249</f>
        <v>0</v>
      </c>
      <c r="F45" s="161">
        <f t="shared" si="2"/>
        <v>0</v>
      </c>
      <c r="G45" s="161">
        <f>+OTCHET!F246+OTCHET!F247+OTCHET!F248+OTCHET!F249</f>
        <v>0</v>
      </c>
      <c r="H45" s="161">
        <f>+OTCHET!G246+OTCHET!G247+OTCHET!G248+OTCHET!G249</f>
        <v>0</v>
      </c>
      <c r="I45" s="75"/>
      <c r="J45" s="75"/>
      <c r="K45" s="75"/>
      <c r="L45" s="75"/>
      <c r="M45" s="75"/>
      <c r="N45" s="60"/>
      <c r="O45" s="58"/>
      <c r="P45" s="58"/>
      <c r="Q45" s="58"/>
      <c r="R45" s="58"/>
      <c r="S45" s="58"/>
      <c r="T45" s="58"/>
      <c r="U45" s="58"/>
      <c r="V45" s="2"/>
      <c r="W45" s="2"/>
      <c r="X45" s="25"/>
      <c r="Y45" s="58"/>
      <c r="Z45" s="58"/>
    </row>
    <row r="46" spans="1:26" ht="15.75">
      <c r="A46" s="138">
        <v>106</v>
      </c>
      <c r="B46" s="129" t="s">
        <v>1238</v>
      </c>
      <c r="C46" s="129" t="s">
        <v>1244</v>
      </c>
      <c r="D46" s="55"/>
      <c r="E46" s="161">
        <f>+OTCHET!E247</f>
        <v>0</v>
      </c>
      <c r="F46" s="161">
        <f t="shared" si="2"/>
        <v>0</v>
      </c>
      <c r="G46" s="161">
        <f>+OTCHET!F247</f>
        <v>0</v>
      </c>
      <c r="H46" s="161">
        <f>+OTCHET!G247</f>
        <v>0</v>
      </c>
      <c r="I46" s="75"/>
      <c r="J46" s="75"/>
      <c r="K46" s="75"/>
      <c r="L46" s="75"/>
      <c r="M46" s="75"/>
      <c r="N46" s="60"/>
      <c r="O46" s="58"/>
      <c r="P46" s="58"/>
      <c r="Q46" s="58"/>
      <c r="R46" s="58"/>
      <c r="S46" s="58"/>
      <c r="T46" s="58"/>
      <c r="U46" s="58"/>
      <c r="V46" s="2"/>
      <c r="W46" s="2"/>
      <c r="X46" s="25"/>
      <c r="Y46" s="58"/>
      <c r="Z46" s="58"/>
    </row>
    <row r="47" spans="1:26" ht="15.75">
      <c r="A47" s="138">
        <v>107</v>
      </c>
      <c r="B47" s="129" t="s">
        <v>1239</v>
      </c>
      <c r="C47" s="143" t="s">
        <v>57</v>
      </c>
      <c r="D47" s="55"/>
      <c r="E47" s="161">
        <f>+OTCHET!E256+OTCHET!E260+OTCHET!E261+OTCHET!E263</f>
        <v>0</v>
      </c>
      <c r="F47" s="161">
        <f t="shared" si="2"/>
        <v>0</v>
      </c>
      <c r="G47" s="161">
        <f>+OTCHET!F256+OTCHET!F260+OTCHET!F261+OTCHET!F263</f>
        <v>0</v>
      </c>
      <c r="H47" s="161">
        <f>+OTCHET!G256+OTCHET!G260+OTCHET!G261+OTCHET!G263</f>
        <v>0</v>
      </c>
      <c r="I47" s="75"/>
      <c r="J47" s="75"/>
      <c r="K47" s="75"/>
      <c r="L47" s="75"/>
      <c r="M47" s="75"/>
      <c r="N47" s="60"/>
      <c r="O47" s="58"/>
      <c r="P47" s="58"/>
      <c r="Q47" s="58"/>
      <c r="R47" s="58"/>
      <c r="S47" s="58"/>
      <c r="T47" s="58"/>
      <c r="U47" s="58"/>
      <c r="V47" s="2"/>
      <c r="W47" s="2"/>
      <c r="X47" s="25"/>
      <c r="Y47" s="58"/>
      <c r="Z47" s="58"/>
    </row>
    <row r="48" spans="1:26" ht="15.75">
      <c r="A48" s="138">
        <v>108</v>
      </c>
      <c r="B48" s="129" t="s">
        <v>1240</v>
      </c>
      <c r="C48" s="129" t="s">
        <v>58</v>
      </c>
      <c r="D48" s="55"/>
      <c r="E48" s="161">
        <f>OTCHET!E266+OTCHET!E267+OTCHET!E275+OTCHET!E278</f>
        <v>0</v>
      </c>
      <c r="F48" s="161">
        <f t="shared" si="2"/>
        <v>0</v>
      </c>
      <c r="G48" s="161">
        <f>OTCHET!F266+OTCHET!F267+OTCHET!F275+OTCHET!F278</f>
        <v>0</v>
      </c>
      <c r="H48" s="161">
        <f>OTCHET!G266+OTCHET!G267+OTCHET!G275+OTCHET!G278</f>
        <v>0</v>
      </c>
      <c r="I48" s="75"/>
      <c r="J48" s="75"/>
      <c r="K48" s="75"/>
      <c r="L48" s="75"/>
      <c r="M48" s="75"/>
      <c r="N48" s="60"/>
      <c r="O48" s="58"/>
      <c r="P48" s="58"/>
      <c r="Q48" s="58"/>
      <c r="R48" s="58"/>
      <c r="S48" s="58"/>
      <c r="T48" s="58"/>
      <c r="U48" s="58"/>
      <c r="V48" s="2"/>
      <c r="W48" s="2"/>
      <c r="X48" s="25"/>
      <c r="Y48" s="58"/>
      <c r="Z48" s="58"/>
    </row>
    <row r="49" spans="1:26" ht="15.75">
      <c r="A49" s="138">
        <v>110</v>
      </c>
      <c r="B49" s="129" t="s">
        <v>1241</v>
      </c>
      <c r="C49" s="129" t="s">
        <v>59</v>
      </c>
      <c r="D49" s="53"/>
      <c r="E49" s="161">
        <f>+OTCHET!E279</f>
        <v>0</v>
      </c>
      <c r="F49" s="161">
        <f t="shared" si="2"/>
        <v>0</v>
      </c>
      <c r="G49" s="161">
        <f>+OTCHET!F279</f>
        <v>0</v>
      </c>
      <c r="H49" s="161">
        <f>+OTCHET!G279</f>
        <v>0</v>
      </c>
      <c r="I49" s="75"/>
      <c r="J49" s="75"/>
      <c r="K49" s="75"/>
      <c r="L49" s="75"/>
      <c r="M49" s="75"/>
      <c r="N49" s="60"/>
      <c r="O49" s="58"/>
      <c r="P49" s="58"/>
      <c r="Q49" s="58"/>
      <c r="R49" s="58"/>
      <c r="S49" s="58"/>
      <c r="T49" s="58"/>
      <c r="U49" s="58"/>
      <c r="V49" s="2"/>
      <c r="W49" s="2"/>
      <c r="X49" s="25"/>
      <c r="Y49" s="58"/>
      <c r="Z49" s="58"/>
    </row>
    <row r="50" spans="1:26" ht="15.75">
      <c r="A50" s="138">
        <v>115</v>
      </c>
      <c r="B50" s="142" t="s">
        <v>1242</v>
      </c>
      <c r="C50" s="155" t="s">
        <v>1119</v>
      </c>
      <c r="D50" s="53"/>
      <c r="E50" s="161">
        <f>+OTCHET!E284</f>
        <v>0</v>
      </c>
      <c r="F50" s="161">
        <f t="shared" si="2"/>
        <v>0</v>
      </c>
      <c r="G50" s="161">
        <f>+OTCHET!F284</f>
        <v>0</v>
      </c>
      <c r="H50" s="161">
        <f>+OTCHET!G284</f>
        <v>0</v>
      </c>
      <c r="I50" s="75"/>
      <c r="J50" s="75"/>
      <c r="K50" s="75"/>
      <c r="L50" s="75"/>
      <c r="M50" s="75"/>
      <c r="N50" s="60"/>
      <c r="O50" s="58"/>
      <c r="P50" s="58"/>
      <c r="Q50" s="58"/>
      <c r="R50" s="58"/>
      <c r="S50" s="58"/>
      <c r="T50" s="58"/>
      <c r="U50" s="58"/>
      <c r="V50" s="2"/>
      <c r="W50" s="2"/>
      <c r="X50" s="25"/>
      <c r="Y50" s="58"/>
      <c r="Z50" s="58"/>
    </row>
    <row r="51" spans="1:26" ht="16.5" thickBot="1">
      <c r="A51" s="138">
        <v>120</v>
      </c>
      <c r="B51" s="129" t="s">
        <v>1053</v>
      </c>
      <c r="C51" s="129" t="s">
        <v>37</v>
      </c>
      <c r="D51" s="112"/>
      <c r="E51" s="161">
        <f>OTCHET!E285</f>
        <v>0</v>
      </c>
      <c r="F51" s="161">
        <f t="shared" si="2"/>
        <v>0</v>
      </c>
      <c r="G51" s="161">
        <f>OTCHET!F285</f>
        <v>0</v>
      </c>
      <c r="H51" s="161">
        <f>OTCHET!G285</f>
        <v>0</v>
      </c>
      <c r="I51" s="84"/>
      <c r="J51" s="84"/>
      <c r="K51" s="84"/>
      <c r="L51" s="84"/>
      <c r="M51" s="84"/>
      <c r="N51" s="60"/>
      <c r="O51" s="58"/>
      <c r="P51" s="58"/>
      <c r="Q51" s="58"/>
      <c r="R51" s="58"/>
      <c r="S51" s="58"/>
      <c r="T51" s="58"/>
      <c r="U51" s="58"/>
      <c r="V51" s="2"/>
      <c r="W51" s="2"/>
      <c r="X51" s="25"/>
      <c r="Y51" s="58"/>
      <c r="Z51" s="58"/>
    </row>
    <row r="52" spans="1:26" ht="16.5" thickBot="1">
      <c r="A52" s="138">
        <v>125</v>
      </c>
      <c r="B52" s="132" t="s">
        <v>68</v>
      </c>
      <c r="C52" s="154" t="s">
        <v>69</v>
      </c>
      <c r="D52" s="87"/>
      <c r="E52" s="161">
        <f>OTCHET!E287</f>
        <v>0</v>
      </c>
      <c r="F52" s="161">
        <f t="shared" si="2"/>
        <v>0</v>
      </c>
      <c r="G52" s="161">
        <f>OTCHET!F287</f>
        <v>0</v>
      </c>
      <c r="H52" s="161">
        <f>OTCHET!G287</f>
        <v>0</v>
      </c>
      <c r="I52" s="88"/>
      <c r="J52" s="88"/>
      <c r="K52" s="120"/>
      <c r="L52" s="120"/>
      <c r="M52" s="76"/>
      <c r="N52" s="60"/>
      <c r="O52" s="58"/>
      <c r="P52" s="58"/>
      <c r="Q52" s="58"/>
      <c r="R52" s="58"/>
      <c r="S52" s="58"/>
      <c r="T52" s="58"/>
      <c r="U52" s="58"/>
      <c r="V52" s="2"/>
      <c r="W52" s="2"/>
      <c r="X52" s="25"/>
      <c r="Y52" s="58"/>
      <c r="Z52" s="58"/>
    </row>
    <row r="53" spans="1:26" ht="16.5" thickBot="1">
      <c r="A53" s="156">
        <v>127</v>
      </c>
      <c r="B53" s="144" t="s">
        <v>1243</v>
      </c>
      <c r="C53" s="144" t="s">
        <v>1052</v>
      </c>
      <c r="D53" s="85"/>
      <c r="E53" s="268">
        <f>+OTCHET!E288</f>
        <v>0</v>
      </c>
      <c r="F53" s="163">
        <f t="shared" si="2"/>
        <v>0</v>
      </c>
      <c r="G53" s="268">
        <f>+OTCHET!F288</f>
        <v>0</v>
      </c>
      <c r="H53" s="268">
        <f>+OTCHET!G288</f>
        <v>0</v>
      </c>
      <c r="I53" s="86"/>
      <c r="J53" s="86"/>
      <c r="K53" s="86"/>
      <c r="L53" s="86"/>
      <c r="M53" s="77"/>
      <c r="N53" s="56"/>
      <c r="O53" s="58"/>
      <c r="P53" s="58"/>
      <c r="Q53" s="58"/>
      <c r="R53" s="58"/>
      <c r="S53" s="58"/>
      <c r="T53" s="58"/>
      <c r="U53" s="58"/>
      <c r="V53" s="2"/>
      <c r="W53" s="2"/>
      <c r="X53" s="25"/>
      <c r="Y53" s="58"/>
      <c r="Z53" s="58"/>
    </row>
    <row r="54" spans="1:26" ht="18.75" thickBot="1">
      <c r="A54" s="138">
        <v>130</v>
      </c>
      <c r="B54" s="145" t="s">
        <v>442</v>
      </c>
      <c r="C54" s="146" t="s">
        <v>204</v>
      </c>
      <c r="D54" s="61"/>
      <c r="E54" s="157">
        <f>+E55+E56+E60</f>
        <v>0</v>
      </c>
      <c r="F54" s="164">
        <f t="shared" si="2"/>
        <v>414757</v>
      </c>
      <c r="G54" s="157">
        <f>+G55+G56+G60</f>
        <v>414757</v>
      </c>
      <c r="H54" s="157">
        <f>+H55+H56+H60</f>
        <v>0</v>
      </c>
      <c r="I54" s="74">
        <f>+I55+I56+I59</f>
        <v>0</v>
      </c>
      <c r="J54" s="74">
        <f>+J55+J56+J59</f>
        <v>0</v>
      </c>
      <c r="K54" s="74">
        <f>+K55+K56+K59</f>
        <v>0</v>
      </c>
      <c r="L54" s="74">
        <f>+L55+L56+L59</f>
        <v>0</v>
      </c>
      <c r="M54" s="74">
        <f>+M55+M56+M59</f>
        <v>0</v>
      </c>
      <c r="N54" s="52"/>
      <c r="O54" s="58"/>
      <c r="P54" s="58"/>
      <c r="Q54" s="58"/>
      <c r="R54" s="58"/>
      <c r="S54" s="58"/>
      <c r="T54" s="58"/>
      <c r="U54" s="58"/>
      <c r="V54" s="2"/>
      <c r="W54" s="2"/>
      <c r="X54" s="25"/>
      <c r="Y54" s="58"/>
      <c r="Z54" s="58"/>
    </row>
    <row r="55" spans="1:26" ht="15.75">
      <c r="A55" s="138">
        <v>135</v>
      </c>
      <c r="B55" s="142" t="s">
        <v>443</v>
      </c>
      <c r="C55" s="129" t="s">
        <v>1122</v>
      </c>
      <c r="D55" s="55"/>
      <c r="E55" s="166">
        <f>+OTCHET!E348+OTCHET!E362+OTCHET!E375</f>
        <v>0</v>
      </c>
      <c r="F55" s="160">
        <f aca="true" t="shared" si="3" ref="F55:F62">+G55+H55</f>
        <v>0</v>
      </c>
      <c r="G55" s="166">
        <f>+OTCHET!F348+OTCHET!F362+OTCHET!F375</f>
        <v>0</v>
      </c>
      <c r="H55" s="166">
        <f>+OTCHET!G348+OTCHET!G362+OTCHET!G375</f>
        <v>0</v>
      </c>
      <c r="I55" s="77"/>
      <c r="J55" s="77"/>
      <c r="K55" s="77"/>
      <c r="L55" s="77"/>
      <c r="M55" s="77"/>
      <c r="N55" s="56"/>
      <c r="O55" s="58"/>
      <c r="P55" s="58"/>
      <c r="Q55" s="58"/>
      <c r="R55" s="58"/>
      <c r="S55" s="58"/>
      <c r="T55" s="58"/>
      <c r="U55" s="58"/>
      <c r="V55" s="2"/>
      <c r="W55" s="2"/>
      <c r="X55" s="25"/>
      <c r="Y55" s="58"/>
      <c r="Z55" s="58"/>
    </row>
    <row r="56" spans="1:26" ht="15.75">
      <c r="A56" s="138">
        <v>140</v>
      </c>
      <c r="B56" s="142" t="s">
        <v>1032</v>
      </c>
      <c r="C56" s="129" t="s">
        <v>205</v>
      </c>
      <c r="D56" s="55"/>
      <c r="E56" s="166">
        <f>+OTCHET!E370+OTCHET!E378+OTCHET!E383+OTCHET!E386+OTCHET!E389+OTCHET!E392+OTCHET!E393+OTCHET!E396+OTCHET!E409+OTCHET!E410+OTCHET!E411+OTCHET!E412+OTCHET!E413</f>
        <v>0</v>
      </c>
      <c r="F56" s="161">
        <f t="shared" si="3"/>
        <v>414757</v>
      </c>
      <c r="G56" s="166">
        <f>+OTCHET!F370+OTCHET!F378+OTCHET!F383+OTCHET!F386+OTCHET!F389+OTCHET!F392+OTCHET!F393+OTCHET!F396+OTCHET!F409+OTCHET!F410+OTCHET!F411+OTCHET!F412+OTCHET!F413</f>
        <v>414757</v>
      </c>
      <c r="H56" s="166">
        <f>+OTCHET!G370+OTCHET!G378+OTCHET!G383+OTCHET!G386+OTCHET!G389+OTCHET!G392+OTCHET!G393+OTCHET!G396+OTCHET!G409+OTCHET!G410+OTCHET!G411+OTCHET!G412+OTCHET!G413</f>
        <v>0</v>
      </c>
      <c r="I56" s="77"/>
      <c r="J56" s="77"/>
      <c r="K56" s="77"/>
      <c r="L56" s="77"/>
      <c r="M56" s="77"/>
      <c r="N56" s="56"/>
      <c r="O56" s="58"/>
      <c r="P56" s="58"/>
      <c r="Q56" s="58"/>
      <c r="R56" s="58"/>
      <c r="S56" s="58"/>
      <c r="T56" s="58"/>
      <c r="U56" s="58"/>
      <c r="V56" s="2"/>
      <c r="W56" s="2"/>
      <c r="X56" s="25"/>
      <c r="Y56" s="58"/>
      <c r="Z56" s="58"/>
    </row>
    <row r="57" spans="1:26" ht="15.75">
      <c r="A57" s="138">
        <v>145</v>
      </c>
      <c r="B57" s="144" t="s">
        <v>27</v>
      </c>
      <c r="C57" s="144" t="s">
        <v>38</v>
      </c>
      <c r="D57" s="55"/>
      <c r="E57" s="166">
        <f>+OTCHET!E409+OTCHET!E410+OTCHET!E411+OTCHET!E412+OTCHET!E413</f>
        <v>0</v>
      </c>
      <c r="F57" s="161">
        <f t="shared" si="3"/>
        <v>0</v>
      </c>
      <c r="G57" s="166">
        <f>+OTCHET!F409+OTCHET!F410+OTCHET!F411+OTCHET!F412+OTCHET!F413</f>
        <v>0</v>
      </c>
      <c r="H57" s="166">
        <f>+OTCHET!G409+OTCHET!G410+OTCHET!G411+OTCHET!G412+OTCHET!G413</f>
        <v>0</v>
      </c>
      <c r="I57" s="77"/>
      <c r="J57" s="77"/>
      <c r="K57" s="77"/>
      <c r="L57" s="77"/>
      <c r="M57" s="77"/>
      <c r="N57" s="56"/>
      <c r="O57" s="58"/>
      <c r="P57" s="58"/>
      <c r="Q57" s="58"/>
      <c r="R57" s="58"/>
      <c r="S57" s="58"/>
      <c r="T57" s="58"/>
      <c r="U57" s="58"/>
      <c r="V57" s="2"/>
      <c r="W57" s="2"/>
      <c r="X57" s="25"/>
      <c r="Y57" s="58"/>
      <c r="Z57" s="58"/>
    </row>
    <row r="58" spans="1:26" ht="15.75">
      <c r="A58" s="138">
        <v>150</v>
      </c>
      <c r="B58" s="129" t="s">
        <v>1125</v>
      </c>
      <c r="C58" s="129" t="s">
        <v>23</v>
      </c>
      <c r="D58" s="55"/>
      <c r="E58" s="166">
        <f>OTCHET!E392</f>
        <v>0</v>
      </c>
      <c r="F58" s="161">
        <f t="shared" si="3"/>
        <v>0</v>
      </c>
      <c r="G58" s="166">
        <f>OTCHET!F392</f>
        <v>0</v>
      </c>
      <c r="H58" s="166">
        <f>OTCHET!G392</f>
        <v>0</v>
      </c>
      <c r="I58" s="77"/>
      <c r="J58" s="77"/>
      <c r="K58" s="77"/>
      <c r="L58" s="77"/>
      <c r="M58" s="77"/>
      <c r="N58" s="56"/>
      <c r="O58" s="58"/>
      <c r="P58" s="58"/>
      <c r="Q58" s="58"/>
      <c r="R58" s="58"/>
      <c r="S58" s="58"/>
      <c r="T58" s="58"/>
      <c r="U58" s="58"/>
      <c r="V58" s="2"/>
      <c r="W58" s="2"/>
      <c r="X58" s="25"/>
      <c r="Y58" s="58"/>
      <c r="Z58" s="58"/>
    </row>
    <row r="59" spans="1:26" ht="15.75" hidden="1">
      <c r="A59" s="138">
        <v>160</v>
      </c>
      <c r="B59" s="170"/>
      <c r="C59" s="155"/>
      <c r="D59" s="55"/>
      <c r="E59" s="166"/>
      <c r="F59" s="161">
        <f t="shared" si="3"/>
        <v>0</v>
      </c>
      <c r="G59" s="166"/>
      <c r="H59" s="166"/>
      <c r="I59" s="77"/>
      <c r="J59" s="77"/>
      <c r="K59" s="77"/>
      <c r="L59" s="77"/>
      <c r="M59" s="77"/>
      <c r="N59" s="56"/>
      <c r="O59" s="58"/>
      <c r="P59" s="58"/>
      <c r="Q59" s="58"/>
      <c r="R59" s="58"/>
      <c r="S59" s="58"/>
      <c r="T59" s="58"/>
      <c r="U59" s="58"/>
      <c r="V59" s="2"/>
      <c r="W59" s="2"/>
      <c r="X59" s="25"/>
      <c r="Y59" s="58"/>
      <c r="Z59" s="58"/>
    </row>
    <row r="60" spans="1:26" ht="16.5" thickBot="1">
      <c r="A60" s="156">
        <v>162</v>
      </c>
      <c r="B60" s="147" t="s">
        <v>1524</v>
      </c>
      <c r="C60" s="148" t="s">
        <v>1002</v>
      </c>
      <c r="D60" s="57"/>
      <c r="E60" s="269">
        <f>OTCHET!E399</f>
        <v>0</v>
      </c>
      <c r="F60" s="163">
        <f t="shared" si="3"/>
        <v>0</v>
      </c>
      <c r="G60" s="269">
        <f>OTCHET!F399</f>
        <v>0</v>
      </c>
      <c r="H60" s="269">
        <f>OTCHET!G399</f>
        <v>0</v>
      </c>
      <c r="I60" s="78"/>
      <c r="J60" s="79"/>
      <c r="K60" s="79"/>
      <c r="L60" s="79"/>
      <c r="M60" s="79"/>
      <c r="N60" s="56"/>
      <c r="O60" s="58"/>
      <c r="P60" s="58"/>
      <c r="Q60" s="58"/>
      <c r="R60" s="58"/>
      <c r="S60" s="58"/>
      <c r="T60" s="58"/>
      <c r="U60" s="58"/>
      <c r="V60" s="2"/>
      <c r="W60" s="2"/>
      <c r="X60" s="25"/>
      <c r="Y60" s="58"/>
      <c r="Z60" s="58"/>
    </row>
    <row r="61" spans="1:26" ht="18.75" thickBot="1">
      <c r="A61" s="138">
        <v>165</v>
      </c>
      <c r="B61" s="145" t="s">
        <v>203</v>
      </c>
      <c r="C61" s="136" t="s">
        <v>65</v>
      </c>
      <c r="D61" s="87"/>
      <c r="E61" s="267">
        <f>+OTCHET!E239</f>
        <v>0</v>
      </c>
      <c r="F61" s="164">
        <f t="shared" si="3"/>
        <v>0</v>
      </c>
      <c r="G61" s="267">
        <f>+OTCHET!F239</f>
        <v>0</v>
      </c>
      <c r="H61" s="267">
        <f>+OTCHET!G239</f>
        <v>0</v>
      </c>
      <c r="I61" s="86"/>
      <c r="J61" s="106"/>
      <c r="K61" s="106"/>
      <c r="L61" s="106"/>
      <c r="M61" s="106"/>
      <c r="N61" s="56"/>
      <c r="O61" s="58"/>
      <c r="P61" s="58"/>
      <c r="Q61" s="58"/>
      <c r="R61" s="58"/>
      <c r="S61" s="58"/>
      <c r="T61" s="58"/>
      <c r="U61" s="58"/>
      <c r="V61" s="2"/>
      <c r="W61" s="2"/>
      <c r="X61" s="25"/>
      <c r="Y61" s="58"/>
      <c r="Z61" s="58"/>
    </row>
    <row r="62" spans="1:26" ht="18.75" thickBot="1">
      <c r="A62" s="138">
        <v>175</v>
      </c>
      <c r="B62" s="125" t="s">
        <v>67</v>
      </c>
      <c r="C62" s="140"/>
      <c r="D62" s="61"/>
      <c r="E62" s="157">
        <f>+E22-E38+E54-E61</f>
        <v>0</v>
      </c>
      <c r="F62" s="164">
        <f t="shared" si="3"/>
        <v>396708</v>
      </c>
      <c r="G62" s="157">
        <f>+G22-G38+G54-G61</f>
        <v>396708</v>
      </c>
      <c r="H62" s="157">
        <f>+H22-H38+H54-H61</f>
        <v>0</v>
      </c>
      <c r="I62" s="74">
        <f>+I22-I38+I54</f>
        <v>0</v>
      </c>
      <c r="J62" s="74">
        <f>+J22-J38+J54</f>
        <v>0</v>
      </c>
      <c r="K62" s="74">
        <f>+K22-K38+K54</f>
        <v>0</v>
      </c>
      <c r="L62" s="74">
        <f>+L22-L38+L54</f>
        <v>0</v>
      </c>
      <c r="M62" s="74">
        <f>+M22-M38+M54</f>
        <v>0</v>
      </c>
      <c r="N62" s="52"/>
      <c r="O62" s="58"/>
      <c r="P62" s="58"/>
      <c r="Q62" s="58"/>
      <c r="R62" s="58"/>
      <c r="S62" s="58"/>
      <c r="T62" s="58"/>
      <c r="U62" s="58"/>
      <c r="V62" s="2"/>
      <c r="W62" s="2"/>
      <c r="X62" s="25"/>
      <c r="Y62" s="58"/>
      <c r="Z62" s="58"/>
    </row>
    <row r="63" spans="1:26" ht="15.75">
      <c r="A63" s="138">
        <v>180</v>
      </c>
      <c r="B63" s="142"/>
      <c r="C63" s="142"/>
      <c r="D63" s="55"/>
      <c r="E63" s="166">
        <f>+E62+E64</f>
        <v>0</v>
      </c>
      <c r="F63" s="166">
        <f aca="true" t="shared" si="4" ref="F63:M63">+F62+F64</f>
        <v>0</v>
      </c>
      <c r="G63" s="166">
        <f>+G62+G64</f>
        <v>0</v>
      </c>
      <c r="H63" s="166">
        <f>+H62+H64</f>
        <v>0</v>
      </c>
      <c r="I63" s="91" t="e">
        <f t="shared" si="4"/>
        <v>#REF!</v>
      </c>
      <c r="J63" s="91" t="e">
        <f t="shared" si="4"/>
        <v>#REF!</v>
      </c>
      <c r="K63" s="91" t="e">
        <f t="shared" si="4"/>
        <v>#REF!</v>
      </c>
      <c r="L63" s="91" t="e">
        <f t="shared" si="4"/>
        <v>#REF!</v>
      </c>
      <c r="M63" s="91" t="e">
        <f t="shared" si="4"/>
        <v>#REF!</v>
      </c>
      <c r="N63" s="56"/>
      <c r="O63" s="58"/>
      <c r="P63" s="58"/>
      <c r="Q63" s="58"/>
      <c r="R63" s="58"/>
      <c r="S63" s="58"/>
      <c r="T63" s="58"/>
      <c r="U63" s="58"/>
      <c r="V63" s="2"/>
      <c r="W63" s="2"/>
      <c r="X63" s="25"/>
      <c r="Y63" s="58"/>
      <c r="Z63" s="58"/>
    </row>
    <row r="64" spans="1:26" ht="18.75" thickBot="1">
      <c r="A64" s="138">
        <v>185</v>
      </c>
      <c r="B64" s="125" t="s">
        <v>66</v>
      </c>
      <c r="C64" s="140" t="s">
        <v>1033</v>
      </c>
      <c r="D64" s="61"/>
      <c r="E64" s="167">
        <f>SUM(+E66+E74+E75+E82+E83+E84+E87+E88+E89+E90+E91+E92+E93)</f>
        <v>0</v>
      </c>
      <c r="F64" s="162">
        <f>+G64+H64</f>
        <v>-396708</v>
      </c>
      <c r="G64" s="167">
        <f aca="true" t="shared" si="5" ref="G64:L64">SUM(+G66+G74+G75+G82+G83+G84+G87+G88+G89+G90+G91+G92+G93)</f>
        <v>-396708</v>
      </c>
      <c r="H64" s="167">
        <f t="shared" si="5"/>
        <v>0</v>
      </c>
      <c r="I64" s="73" t="e">
        <f t="shared" si="5"/>
        <v>#REF!</v>
      </c>
      <c r="J64" s="73" t="e">
        <f t="shared" si="5"/>
        <v>#REF!</v>
      </c>
      <c r="K64" s="73" t="e">
        <f t="shared" si="5"/>
        <v>#REF!</v>
      </c>
      <c r="L64" s="73" t="e">
        <f t="shared" si="5"/>
        <v>#REF!</v>
      </c>
      <c r="M64" s="73" t="e">
        <f>SUM(+M66+M74+M75+M82+M83+M84+M87+M88+M89+M90+M91+M93+M94)</f>
        <v>#REF!</v>
      </c>
      <c r="N64" s="52"/>
      <c r="O64" s="58"/>
      <c r="P64" s="58"/>
      <c r="Q64" s="58"/>
      <c r="R64" s="58"/>
      <c r="S64" s="58"/>
      <c r="T64" s="58"/>
      <c r="U64" s="58"/>
      <c r="V64" s="2"/>
      <c r="W64" s="2"/>
      <c r="X64" s="25"/>
      <c r="Y64" s="58"/>
      <c r="Z64" s="58"/>
    </row>
    <row r="65" spans="1:26" ht="15.75">
      <c r="A65" s="138">
        <v>190</v>
      </c>
      <c r="B65" s="149"/>
      <c r="C65" s="149"/>
      <c r="D65" s="104"/>
      <c r="E65" s="168"/>
      <c r="F65" s="169">
        <f>+G65+H65</f>
        <v>0</v>
      </c>
      <c r="G65" s="168"/>
      <c r="H65" s="168"/>
      <c r="I65" s="105"/>
      <c r="J65" s="105"/>
      <c r="K65" s="105"/>
      <c r="L65" s="105"/>
      <c r="M65" s="105"/>
      <c r="N65" s="52"/>
      <c r="O65" s="58"/>
      <c r="P65" s="58"/>
      <c r="Q65" s="58"/>
      <c r="R65" s="58"/>
      <c r="S65" s="58"/>
      <c r="T65" s="58"/>
      <c r="U65" s="58"/>
      <c r="V65" s="2"/>
      <c r="W65" s="2"/>
      <c r="X65" s="25"/>
      <c r="Y65" s="58"/>
      <c r="Z65" s="58"/>
    </row>
    <row r="66" spans="1:26" ht="15.75">
      <c r="A66" s="138">
        <v>195</v>
      </c>
      <c r="B66" s="142" t="s">
        <v>1034</v>
      </c>
      <c r="C66" s="129" t="s">
        <v>1055</v>
      </c>
      <c r="D66" s="55"/>
      <c r="E66" s="166">
        <f>SUM(E67:E73)</f>
        <v>0</v>
      </c>
      <c r="F66" s="161">
        <f>+G66+H66</f>
        <v>0</v>
      </c>
      <c r="G66" s="166">
        <f aca="true" t="shared" si="6" ref="G66:M66">SUM(G67:G73)</f>
        <v>0</v>
      </c>
      <c r="H66" s="166">
        <f t="shared" si="6"/>
        <v>0</v>
      </c>
      <c r="I66" s="91" t="e">
        <f t="shared" si="6"/>
        <v>#REF!</v>
      </c>
      <c r="J66" s="91" t="e">
        <f t="shared" si="6"/>
        <v>#REF!</v>
      </c>
      <c r="K66" s="91" t="e">
        <f t="shared" si="6"/>
        <v>#REF!</v>
      </c>
      <c r="L66" s="91" t="e">
        <f t="shared" si="6"/>
        <v>#REF!</v>
      </c>
      <c r="M66" s="91" t="e">
        <f t="shared" si="6"/>
        <v>#REF!</v>
      </c>
      <c r="N66" s="56"/>
      <c r="O66" s="58"/>
      <c r="P66" s="58"/>
      <c r="Q66" s="58"/>
      <c r="R66" s="58"/>
      <c r="S66" s="58"/>
      <c r="T66" s="58"/>
      <c r="U66" s="58"/>
      <c r="V66" s="2"/>
      <c r="W66" s="2"/>
      <c r="X66" s="25"/>
      <c r="Y66" s="58"/>
      <c r="Z66" s="58"/>
    </row>
    <row r="67" spans="1:26" ht="15.75">
      <c r="A67" s="138">
        <v>200</v>
      </c>
      <c r="B67" s="129" t="s">
        <v>1035</v>
      </c>
      <c r="C67" s="129" t="s">
        <v>39</v>
      </c>
      <c r="D67" s="53"/>
      <c r="E67" s="166">
        <f>+OTCHET!E469+OTCHET!E470+OTCHET!E473+OTCHET!E474+OTCHET!E477+OTCHET!E478+OTCHET!E482</f>
        <v>0</v>
      </c>
      <c r="F67" s="161">
        <f aca="true" t="shared" si="7" ref="F67:F94">+G67+H67</f>
        <v>0</v>
      </c>
      <c r="G67" s="166">
        <f>+OTCHET!F469+OTCHET!F470+OTCHET!F473+OTCHET!F474+OTCHET!F477+OTCHET!F478+OTCHET!F482</f>
        <v>0</v>
      </c>
      <c r="H67" s="166">
        <f>+OTCHET!G469+OTCHET!G470+OTCHET!G473+OTCHET!G474+OTCHET!G477+OTCHET!G478+OTCHET!G482</f>
        <v>0</v>
      </c>
      <c r="I67" s="165" t="e">
        <f>+#REF!+#REF!+#REF!+#REF!+#REF!+#REF!+#REF!</f>
        <v>#REF!</v>
      </c>
      <c r="J67" s="165" t="e">
        <f>+#REF!+#REF!+#REF!+#REF!+#REF!+#REF!+#REF!</f>
        <v>#REF!</v>
      </c>
      <c r="K67" s="165" t="e">
        <f>+#REF!+#REF!+#REF!+#REF!+#REF!+#REF!+#REF!</f>
        <v>#REF!</v>
      </c>
      <c r="L67" s="165" t="e">
        <f>+#REF!+#REF!+#REF!+#REF!+#REF!+#REF!+#REF!</f>
        <v>#REF!</v>
      </c>
      <c r="M67" s="165" t="e">
        <f>+#REF!+#REF!+#REF!+#REF!+#REF!+#REF!+#REF!</f>
        <v>#REF!</v>
      </c>
      <c r="N67" s="56"/>
      <c r="O67" s="58"/>
      <c r="P67" s="58"/>
      <c r="Q67" s="58"/>
      <c r="R67" s="58"/>
      <c r="S67" s="58"/>
      <c r="T67" s="58"/>
      <c r="U67" s="58"/>
      <c r="V67" s="2"/>
      <c r="W67" s="2"/>
      <c r="X67" s="25"/>
      <c r="Y67" s="58"/>
      <c r="Z67" s="58"/>
    </row>
    <row r="68" spans="1:26" ht="15.75">
      <c r="A68" s="138">
        <v>205</v>
      </c>
      <c r="B68" s="129" t="s">
        <v>1036</v>
      </c>
      <c r="C68" s="129" t="s">
        <v>40</v>
      </c>
      <c r="D68" s="53"/>
      <c r="E68" s="166">
        <f>+OTCHET!E471+OTCHET!E472+OTCHET!E475+OTCHET!E476+OTCHET!E479+OTCHET!E480+OTCHET!E481+OTCHET!E483</f>
        <v>0</v>
      </c>
      <c r="F68" s="161">
        <f t="shared" si="7"/>
        <v>0</v>
      </c>
      <c r="G68" s="166">
        <f>+OTCHET!F471+OTCHET!F472+OTCHET!F475+OTCHET!F476+OTCHET!F479+OTCHET!F480+OTCHET!F481+OTCHET!F483</f>
        <v>0</v>
      </c>
      <c r="H68" s="166">
        <f>+OTCHET!G471+OTCHET!G472+OTCHET!G475+OTCHET!G476+OTCHET!G479+OTCHET!G480+OTCHET!G481+OTCHET!G483</f>
        <v>0</v>
      </c>
      <c r="I68" s="165" t="e">
        <f>+#REF!+#REF!+#REF!+#REF!+#REF!+#REF!+#REF!+#REF!</f>
        <v>#REF!</v>
      </c>
      <c r="J68" s="165" t="e">
        <f>+#REF!+#REF!+#REF!+#REF!+#REF!+#REF!+#REF!+#REF!</f>
        <v>#REF!</v>
      </c>
      <c r="K68" s="165" t="e">
        <f>+#REF!+#REF!+#REF!+#REF!+#REF!+#REF!+#REF!+#REF!</f>
        <v>#REF!</v>
      </c>
      <c r="L68" s="165" t="e">
        <f>+#REF!+#REF!+#REF!+#REF!+#REF!+#REF!+#REF!+#REF!</f>
        <v>#REF!</v>
      </c>
      <c r="M68" s="165" t="e">
        <f>+#REF!+#REF!+#REF!+#REF!+#REF!+#REF!+#REF!+#REF!</f>
        <v>#REF!</v>
      </c>
      <c r="N68" s="56"/>
      <c r="O68" s="58"/>
      <c r="P68" s="58"/>
      <c r="Q68" s="58"/>
      <c r="R68" s="58"/>
      <c r="S68" s="58"/>
      <c r="T68" s="58"/>
      <c r="U68" s="58"/>
      <c r="V68" s="2"/>
      <c r="W68" s="2"/>
      <c r="X68" s="25"/>
      <c r="Y68" s="58"/>
      <c r="Z68" s="58"/>
    </row>
    <row r="69" spans="1:26" ht="15.75">
      <c r="A69" s="138">
        <v>210</v>
      </c>
      <c r="B69" s="129" t="s">
        <v>1037</v>
      </c>
      <c r="C69" s="129" t="s">
        <v>1003</v>
      </c>
      <c r="D69" s="53"/>
      <c r="E69" s="166">
        <f>+OTCHET!E484</f>
        <v>0</v>
      </c>
      <c r="F69" s="161">
        <f t="shared" si="7"/>
        <v>0</v>
      </c>
      <c r="G69" s="166">
        <f>+OTCHET!F484</f>
        <v>0</v>
      </c>
      <c r="H69" s="166">
        <f>+OTCHET!G484</f>
        <v>0</v>
      </c>
      <c r="I69" s="165" t="e">
        <f>+#REF!</f>
        <v>#REF!</v>
      </c>
      <c r="J69" s="165" t="e">
        <f>+#REF!</f>
        <v>#REF!</v>
      </c>
      <c r="K69" s="165" t="e">
        <f>+#REF!</f>
        <v>#REF!</v>
      </c>
      <c r="L69" s="165" t="e">
        <f>+#REF!</f>
        <v>#REF!</v>
      </c>
      <c r="M69" s="165" t="e">
        <f>+#REF!</f>
        <v>#REF!</v>
      </c>
      <c r="N69" s="56"/>
      <c r="O69" s="58"/>
      <c r="P69" s="58"/>
      <c r="Q69" s="58"/>
      <c r="R69" s="58"/>
      <c r="S69" s="58"/>
      <c r="T69" s="58"/>
      <c r="U69" s="58"/>
      <c r="V69" s="2"/>
      <c r="W69" s="2"/>
      <c r="X69" s="25"/>
      <c r="Y69" s="58"/>
      <c r="Z69" s="58"/>
    </row>
    <row r="70" spans="1:26" ht="15.75">
      <c r="A70" s="138">
        <v>215</v>
      </c>
      <c r="B70" s="129" t="s">
        <v>1038</v>
      </c>
      <c r="C70" s="129" t="s">
        <v>1004</v>
      </c>
      <c r="D70" s="53"/>
      <c r="E70" s="166">
        <f>+OTCHET!E489</f>
        <v>0</v>
      </c>
      <c r="F70" s="161">
        <f t="shared" si="7"/>
        <v>0</v>
      </c>
      <c r="G70" s="166">
        <f>+OTCHET!F489</f>
        <v>0</v>
      </c>
      <c r="H70" s="166">
        <f>+OTCHET!G489</f>
        <v>0</v>
      </c>
      <c r="I70" s="165" t="e">
        <f>+#REF!</f>
        <v>#REF!</v>
      </c>
      <c r="J70" s="165" t="e">
        <f>+#REF!</f>
        <v>#REF!</v>
      </c>
      <c r="K70" s="165" t="e">
        <f>+#REF!</f>
        <v>#REF!</v>
      </c>
      <c r="L70" s="165" t="e">
        <f>+#REF!</f>
        <v>#REF!</v>
      </c>
      <c r="M70" s="165" t="e">
        <f>+#REF!</f>
        <v>#REF!</v>
      </c>
      <c r="N70" s="56"/>
      <c r="O70" s="58"/>
      <c r="P70" s="58"/>
      <c r="Q70" s="58"/>
      <c r="R70" s="58"/>
      <c r="S70" s="58"/>
      <c r="T70" s="58"/>
      <c r="U70" s="58"/>
      <c r="V70" s="2"/>
      <c r="W70" s="2"/>
      <c r="X70" s="25"/>
      <c r="Y70" s="58"/>
      <c r="Z70" s="58"/>
    </row>
    <row r="71" spans="1:26" ht="15.75">
      <c r="A71" s="138">
        <v>220</v>
      </c>
      <c r="B71" s="129" t="s">
        <v>1039</v>
      </c>
      <c r="C71" s="129" t="s">
        <v>41</v>
      </c>
      <c r="D71" s="53"/>
      <c r="E71" s="166">
        <f>+OTCHET!E529</f>
        <v>0</v>
      </c>
      <c r="F71" s="161">
        <f t="shared" si="7"/>
        <v>0</v>
      </c>
      <c r="G71" s="166">
        <f>+OTCHET!F529</f>
        <v>0</v>
      </c>
      <c r="H71" s="166">
        <f>+OTCHET!G529</f>
        <v>0</v>
      </c>
      <c r="I71" s="165" t="e">
        <f>+#REF!</f>
        <v>#REF!</v>
      </c>
      <c r="J71" s="165" t="e">
        <f>+#REF!</f>
        <v>#REF!</v>
      </c>
      <c r="K71" s="165" t="e">
        <f>+#REF!</f>
        <v>#REF!</v>
      </c>
      <c r="L71" s="165" t="e">
        <f>+#REF!</f>
        <v>#REF!</v>
      </c>
      <c r="M71" s="165" t="e">
        <f>+#REF!</f>
        <v>#REF!</v>
      </c>
      <c r="N71" s="56"/>
      <c r="O71" s="58"/>
      <c r="P71" s="58"/>
      <c r="Q71" s="58"/>
      <c r="R71" s="58"/>
      <c r="S71" s="58"/>
      <c r="T71" s="58"/>
      <c r="U71" s="58"/>
      <c r="V71" s="2"/>
      <c r="W71" s="2"/>
      <c r="X71" s="25"/>
      <c r="Y71" s="58"/>
      <c r="Z71" s="58"/>
    </row>
    <row r="72" spans="1:26" ht="15.75">
      <c r="A72" s="138">
        <v>230</v>
      </c>
      <c r="B72" s="150" t="s">
        <v>53</v>
      </c>
      <c r="C72" s="150" t="s">
        <v>42</v>
      </c>
      <c r="D72" s="94"/>
      <c r="E72" s="166">
        <f>+OTCHET!E568+OTCHET!E569</f>
        <v>0</v>
      </c>
      <c r="F72" s="161">
        <f t="shared" si="7"/>
        <v>0</v>
      </c>
      <c r="G72" s="166">
        <f>+OTCHET!F568+OTCHET!F569</f>
        <v>0</v>
      </c>
      <c r="H72" s="166">
        <f>+OTCHET!G568+OTCHET!G569</f>
        <v>0</v>
      </c>
      <c r="I72" s="165" t="e">
        <f>+#REF!+#REF!</f>
        <v>#REF!</v>
      </c>
      <c r="J72" s="165" t="e">
        <f>+#REF!+#REF!</f>
        <v>#REF!</v>
      </c>
      <c r="K72" s="165" t="e">
        <f>+#REF!+#REF!</f>
        <v>#REF!</v>
      </c>
      <c r="L72" s="165" t="e">
        <f>+#REF!+#REF!</f>
        <v>#REF!</v>
      </c>
      <c r="M72" s="165" t="e">
        <f>+#REF!+#REF!</f>
        <v>#REF!</v>
      </c>
      <c r="N72" s="56"/>
      <c r="O72" s="58"/>
      <c r="P72" s="58"/>
      <c r="Q72" s="58"/>
      <c r="R72" s="58"/>
      <c r="S72" s="58"/>
      <c r="T72" s="58"/>
      <c r="U72" s="58"/>
      <c r="V72" s="2"/>
      <c r="W72" s="2"/>
      <c r="X72" s="25"/>
      <c r="Y72" s="58"/>
      <c r="Z72" s="58"/>
    </row>
    <row r="73" spans="1:26" ht="15.75">
      <c r="A73" s="138">
        <v>235</v>
      </c>
      <c r="B73" s="150" t="s">
        <v>1042</v>
      </c>
      <c r="C73" s="150" t="s">
        <v>43</v>
      </c>
      <c r="D73" s="94"/>
      <c r="E73" s="166">
        <f>+OTCHET!E570+OTCHET!E571+OTCHET!E572</f>
        <v>0</v>
      </c>
      <c r="F73" s="161">
        <f t="shared" si="7"/>
        <v>0</v>
      </c>
      <c r="G73" s="166">
        <f>+OTCHET!F570+OTCHET!F571+OTCHET!F572</f>
        <v>0</v>
      </c>
      <c r="H73" s="166">
        <f>+OTCHET!G570+OTCHET!G571+OTCHET!G572</f>
        <v>0</v>
      </c>
      <c r="I73" s="165" t="e">
        <f>+#REF!+#REF!+#REF!</f>
        <v>#REF!</v>
      </c>
      <c r="J73" s="165" t="e">
        <f>+#REF!+#REF!+#REF!</f>
        <v>#REF!</v>
      </c>
      <c r="K73" s="165" t="e">
        <f>+#REF!+#REF!+#REF!</f>
        <v>#REF!</v>
      </c>
      <c r="L73" s="165" t="e">
        <f>+#REF!+#REF!+#REF!</f>
        <v>#REF!</v>
      </c>
      <c r="M73" s="165" t="e">
        <f>+#REF!+#REF!+#REF!</f>
        <v>#REF!</v>
      </c>
      <c r="N73" s="56"/>
      <c r="O73" s="58"/>
      <c r="P73" s="58"/>
      <c r="Q73" s="58"/>
      <c r="R73" s="58"/>
      <c r="S73" s="58"/>
      <c r="T73" s="58"/>
      <c r="U73" s="58"/>
      <c r="V73" s="2"/>
      <c r="W73" s="2"/>
      <c r="X73" s="25"/>
      <c r="Y73" s="58"/>
      <c r="Z73" s="58"/>
    </row>
    <row r="74" spans="1:26" ht="15.75">
      <c r="A74" s="138">
        <v>240</v>
      </c>
      <c r="B74" s="147" t="s">
        <v>1040</v>
      </c>
      <c r="C74" s="148" t="s">
        <v>1005</v>
      </c>
      <c r="D74" s="85"/>
      <c r="E74" s="166">
        <f>OTCHET!E448</f>
        <v>0</v>
      </c>
      <c r="F74" s="161">
        <f t="shared" si="7"/>
        <v>0</v>
      </c>
      <c r="G74" s="166">
        <f>OTCHET!F448</f>
        <v>0</v>
      </c>
      <c r="H74" s="166">
        <f>OTCHET!G448</f>
        <v>0</v>
      </c>
      <c r="I74" s="165" t="e">
        <f>#REF!</f>
        <v>#REF!</v>
      </c>
      <c r="J74" s="165" t="e">
        <f>#REF!</f>
        <v>#REF!</v>
      </c>
      <c r="K74" s="165" t="e">
        <f>#REF!</f>
        <v>#REF!</v>
      </c>
      <c r="L74" s="165" t="e">
        <f>#REF!</f>
        <v>#REF!</v>
      </c>
      <c r="M74" s="165" t="e">
        <f>#REF!</f>
        <v>#REF!</v>
      </c>
      <c r="N74" s="56"/>
      <c r="O74" s="58"/>
      <c r="P74" s="58"/>
      <c r="Q74" s="58"/>
      <c r="R74" s="58"/>
      <c r="S74" s="58"/>
      <c r="T74" s="58"/>
      <c r="U74" s="58"/>
      <c r="V74" s="2"/>
      <c r="W74" s="2"/>
      <c r="X74" s="25"/>
      <c r="Y74" s="58"/>
      <c r="Z74" s="58"/>
    </row>
    <row r="75" spans="1:26" ht="15.75">
      <c r="A75" s="138">
        <v>245</v>
      </c>
      <c r="B75" s="142" t="s">
        <v>1043</v>
      </c>
      <c r="C75" s="129" t="s">
        <v>1056</v>
      </c>
      <c r="D75" s="55"/>
      <c r="E75" s="166">
        <f>SUM(E76:E81)</f>
        <v>0</v>
      </c>
      <c r="F75" s="161">
        <f t="shared" si="7"/>
        <v>0</v>
      </c>
      <c r="G75" s="166">
        <f aca="true" t="shared" si="8" ref="G75:M75">SUM(G76:G81)</f>
        <v>0</v>
      </c>
      <c r="H75" s="166">
        <f t="shared" si="8"/>
        <v>0</v>
      </c>
      <c r="I75" s="91">
        <f t="shared" si="8"/>
        <v>0</v>
      </c>
      <c r="J75" s="91">
        <f t="shared" si="8"/>
        <v>0</v>
      </c>
      <c r="K75" s="91">
        <f t="shared" si="8"/>
        <v>0</v>
      </c>
      <c r="L75" s="91">
        <f t="shared" si="8"/>
        <v>0</v>
      </c>
      <c r="M75" s="91">
        <f t="shared" si="8"/>
        <v>0</v>
      </c>
      <c r="N75" s="56"/>
      <c r="O75" s="58"/>
      <c r="P75" s="58"/>
      <c r="Q75" s="58"/>
      <c r="R75" s="58"/>
      <c r="S75" s="58"/>
      <c r="T75" s="58"/>
      <c r="U75" s="58"/>
      <c r="V75" s="2"/>
      <c r="W75" s="2"/>
      <c r="X75" s="25"/>
      <c r="Y75" s="58"/>
      <c r="Z75" s="58"/>
    </row>
    <row r="76" spans="1:26" ht="15.75">
      <c r="A76" s="138">
        <v>250</v>
      </c>
      <c r="B76" s="129" t="s">
        <v>1044</v>
      </c>
      <c r="C76" s="129" t="s">
        <v>44</v>
      </c>
      <c r="D76" s="53"/>
      <c r="E76" s="166">
        <f>+OTCHET!E453+OTCHET!E456</f>
        <v>0</v>
      </c>
      <c r="F76" s="161">
        <f t="shared" si="7"/>
        <v>0</v>
      </c>
      <c r="G76" s="166">
        <f>+OTCHET!F453+OTCHET!F456</f>
        <v>0</v>
      </c>
      <c r="H76" s="166">
        <f>+OTCHET!G453+OTCHET!G456</f>
        <v>0</v>
      </c>
      <c r="I76" s="77"/>
      <c r="J76" s="77"/>
      <c r="K76" s="77"/>
      <c r="L76" s="77"/>
      <c r="M76" s="77"/>
      <c r="N76" s="56"/>
      <c r="O76" s="58"/>
      <c r="P76" s="58"/>
      <c r="Q76" s="58"/>
      <c r="R76" s="58"/>
      <c r="S76" s="58"/>
      <c r="T76" s="58"/>
      <c r="U76" s="58"/>
      <c r="V76" s="2"/>
      <c r="W76" s="2"/>
      <c r="X76" s="25"/>
      <c r="Y76" s="58"/>
      <c r="Z76" s="58"/>
    </row>
    <row r="77" spans="1:26" ht="15.75">
      <c r="A77" s="138">
        <v>260</v>
      </c>
      <c r="B77" s="129" t="s">
        <v>1045</v>
      </c>
      <c r="C77" s="129" t="s">
        <v>45</v>
      </c>
      <c r="D77" s="53"/>
      <c r="E77" s="166">
        <f>+OTCHET!E454+OTCHET!E457</f>
        <v>0</v>
      </c>
      <c r="F77" s="161">
        <f t="shared" si="7"/>
        <v>0</v>
      </c>
      <c r="G77" s="166">
        <f>+OTCHET!F454+OTCHET!F457</f>
        <v>0</v>
      </c>
      <c r="H77" s="166">
        <f>+OTCHET!G454+OTCHET!G457</f>
        <v>0</v>
      </c>
      <c r="I77" s="77"/>
      <c r="J77" s="77"/>
      <c r="K77" s="77"/>
      <c r="L77" s="77"/>
      <c r="M77" s="77"/>
      <c r="N77" s="56"/>
      <c r="O77" s="58"/>
      <c r="P77" s="58"/>
      <c r="Q77" s="58"/>
      <c r="R77" s="58"/>
      <c r="S77" s="58"/>
      <c r="T77" s="58"/>
      <c r="U77" s="58"/>
      <c r="V77" s="2"/>
      <c r="W77" s="2"/>
      <c r="X77" s="25"/>
      <c r="Y77" s="58"/>
      <c r="Z77" s="58"/>
    </row>
    <row r="78" spans="1:26" ht="15.75">
      <c r="A78" s="138">
        <v>265</v>
      </c>
      <c r="B78" s="129" t="s">
        <v>1015</v>
      </c>
      <c r="C78" s="129" t="s">
        <v>46</v>
      </c>
      <c r="D78" s="53"/>
      <c r="E78" s="166">
        <f>OTCHET!E458</f>
        <v>0</v>
      </c>
      <c r="F78" s="161">
        <f t="shared" si="7"/>
        <v>0</v>
      </c>
      <c r="G78" s="166">
        <f>OTCHET!F458</f>
        <v>0</v>
      </c>
      <c r="H78" s="166">
        <f>OTCHET!G458</f>
        <v>0</v>
      </c>
      <c r="I78" s="77"/>
      <c r="J78" s="77"/>
      <c r="K78" s="77"/>
      <c r="L78" s="77"/>
      <c r="M78" s="77"/>
      <c r="N78" s="56"/>
      <c r="O78" s="58"/>
      <c r="P78" s="58"/>
      <c r="Q78" s="58"/>
      <c r="R78" s="58"/>
      <c r="S78" s="58"/>
      <c r="T78" s="58"/>
      <c r="U78" s="58"/>
      <c r="V78" s="2"/>
      <c r="W78" s="2"/>
      <c r="X78" s="25"/>
      <c r="Y78" s="58"/>
      <c r="Z78" s="58"/>
    </row>
    <row r="79" spans="1:26" ht="15.75" hidden="1">
      <c r="A79" s="138"/>
      <c r="B79" s="129"/>
      <c r="C79" s="129"/>
      <c r="D79" s="53"/>
      <c r="E79" s="166"/>
      <c r="F79" s="161">
        <f t="shared" si="7"/>
        <v>0</v>
      </c>
      <c r="G79" s="166"/>
      <c r="H79" s="166"/>
      <c r="I79" s="77"/>
      <c r="J79" s="77"/>
      <c r="K79" s="77"/>
      <c r="L79" s="77"/>
      <c r="M79" s="77"/>
      <c r="N79" s="56"/>
      <c r="O79" s="58"/>
      <c r="P79" s="58"/>
      <c r="Q79" s="58"/>
      <c r="R79" s="58"/>
      <c r="S79" s="58"/>
      <c r="T79" s="58"/>
      <c r="U79" s="58"/>
      <c r="V79" s="2"/>
      <c r="W79" s="2"/>
      <c r="X79" s="25"/>
      <c r="Y79" s="58"/>
      <c r="Z79" s="58"/>
    </row>
    <row r="80" spans="1:26" ht="15.75">
      <c r="A80" s="138">
        <v>270</v>
      </c>
      <c r="B80" s="129" t="s">
        <v>1121</v>
      </c>
      <c r="C80" s="129" t="s">
        <v>47</v>
      </c>
      <c r="D80" s="53"/>
      <c r="E80" s="166">
        <f>+OTCHET!E466</f>
        <v>0</v>
      </c>
      <c r="F80" s="161">
        <f t="shared" si="7"/>
        <v>0</v>
      </c>
      <c r="G80" s="166">
        <f>+OTCHET!F466</f>
        <v>0</v>
      </c>
      <c r="H80" s="166">
        <f>+OTCHET!G466</f>
        <v>0</v>
      </c>
      <c r="I80" s="77"/>
      <c r="J80" s="77"/>
      <c r="K80" s="77"/>
      <c r="L80" s="77"/>
      <c r="M80" s="77"/>
      <c r="N80" s="56"/>
      <c r="O80" s="58"/>
      <c r="P80" s="58"/>
      <c r="Q80" s="58"/>
      <c r="R80" s="58"/>
      <c r="S80" s="58"/>
      <c r="T80" s="58"/>
      <c r="U80" s="58"/>
      <c r="V80" s="2"/>
      <c r="W80" s="2"/>
      <c r="X80" s="25"/>
      <c r="Y80" s="58"/>
      <c r="Z80" s="58"/>
    </row>
    <row r="81" spans="1:26" ht="15.75">
      <c r="A81" s="138">
        <v>275</v>
      </c>
      <c r="B81" s="129" t="s">
        <v>1120</v>
      </c>
      <c r="C81" s="129" t="s">
        <v>48</v>
      </c>
      <c r="D81" s="53"/>
      <c r="E81" s="166">
        <f>+OTCHET!E467</f>
        <v>0</v>
      </c>
      <c r="F81" s="161">
        <f t="shared" si="7"/>
        <v>0</v>
      </c>
      <c r="G81" s="166">
        <f>+OTCHET!F467</f>
        <v>0</v>
      </c>
      <c r="H81" s="166">
        <f>+OTCHET!G467</f>
        <v>0</v>
      </c>
      <c r="I81" s="77"/>
      <c r="J81" s="77"/>
      <c r="K81" s="77"/>
      <c r="L81" s="77"/>
      <c r="M81" s="77"/>
      <c r="N81" s="56"/>
      <c r="O81" s="58"/>
      <c r="P81" s="58"/>
      <c r="Q81" s="58"/>
      <c r="R81" s="58"/>
      <c r="S81" s="58"/>
      <c r="T81" s="58"/>
      <c r="U81" s="58"/>
      <c r="V81" s="2"/>
      <c r="W81" s="2"/>
      <c r="X81" s="25"/>
      <c r="Y81" s="58"/>
      <c r="Z81" s="58"/>
    </row>
    <row r="82" spans="1:26" ht="15.75">
      <c r="A82" s="138">
        <v>280</v>
      </c>
      <c r="B82" s="142" t="s">
        <v>22</v>
      </c>
      <c r="C82" s="129" t="s">
        <v>1006</v>
      </c>
      <c r="D82" s="55"/>
      <c r="E82" s="166">
        <f>OTCHET!E522</f>
        <v>0</v>
      </c>
      <c r="F82" s="161">
        <f t="shared" si="7"/>
        <v>0</v>
      </c>
      <c r="G82" s="166">
        <f>OTCHET!F522</f>
        <v>0</v>
      </c>
      <c r="H82" s="166">
        <f>OTCHET!G522</f>
        <v>0</v>
      </c>
      <c r="I82" s="77"/>
      <c r="J82" s="77"/>
      <c r="K82" s="77"/>
      <c r="L82" s="77"/>
      <c r="M82" s="77"/>
      <c r="N82" s="56"/>
      <c r="O82" s="58"/>
      <c r="P82" s="58"/>
      <c r="Q82" s="58"/>
      <c r="R82" s="58"/>
      <c r="S82" s="58"/>
      <c r="T82" s="58"/>
      <c r="U82" s="58"/>
      <c r="V82" s="2"/>
      <c r="W82" s="2"/>
      <c r="X82" s="25"/>
      <c r="Y82" s="58"/>
      <c r="Z82" s="58"/>
    </row>
    <row r="83" spans="1:26" ht="15.75">
      <c r="A83" s="138">
        <v>285</v>
      </c>
      <c r="B83" s="142" t="s">
        <v>1014</v>
      </c>
      <c r="C83" s="129" t="s">
        <v>1007</v>
      </c>
      <c r="D83" s="55"/>
      <c r="E83" s="166">
        <f>OTCHET!E523</f>
        <v>0</v>
      </c>
      <c r="F83" s="161">
        <f t="shared" si="7"/>
        <v>0</v>
      </c>
      <c r="G83" s="166">
        <f>OTCHET!F523</f>
        <v>0</v>
      </c>
      <c r="H83" s="166">
        <f>OTCHET!G523</f>
        <v>0</v>
      </c>
      <c r="I83" s="77"/>
      <c r="J83" s="77"/>
      <c r="K83" s="77"/>
      <c r="L83" s="77"/>
      <c r="M83" s="77"/>
      <c r="N83" s="56"/>
      <c r="O83" s="58"/>
      <c r="P83" s="58"/>
      <c r="Q83" s="58"/>
      <c r="R83" s="58"/>
      <c r="S83" s="58"/>
      <c r="T83" s="58"/>
      <c r="U83" s="58"/>
      <c r="V83" s="2"/>
      <c r="W83" s="2"/>
      <c r="X83" s="25"/>
      <c r="Y83" s="58"/>
      <c r="Z83" s="58"/>
    </row>
    <row r="84" spans="1:26" ht="15.75">
      <c r="A84" s="138">
        <v>290</v>
      </c>
      <c r="B84" s="142" t="s">
        <v>1013</v>
      </c>
      <c r="C84" s="129" t="s">
        <v>1585</v>
      </c>
      <c r="D84" s="55"/>
      <c r="E84" s="166">
        <f>+E85+E86</f>
        <v>0</v>
      </c>
      <c r="F84" s="161">
        <f t="shared" si="7"/>
        <v>-396708</v>
      </c>
      <c r="G84" s="166">
        <f aca="true" t="shared" si="9" ref="G84:M84">+G85+G86</f>
        <v>-396708</v>
      </c>
      <c r="H84" s="166">
        <f t="shared" si="9"/>
        <v>0</v>
      </c>
      <c r="I84" s="91">
        <f t="shared" si="9"/>
        <v>0</v>
      </c>
      <c r="J84" s="91">
        <f t="shared" si="9"/>
        <v>0</v>
      </c>
      <c r="K84" s="91">
        <f t="shared" si="9"/>
        <v>0</v>
      </c>
      <c r="L84" s="91">
        <f t="shared" si="9"/>
        <v>0</v>
      </c>
      <c r="M84" s="91">
        <f t="shared" si="9"/>
        <v>0</v>
      </c>
      <c r="N84" s="56"/>
      <c r="O84" s="58"/>
      <c r="P84" s="58"/>
      <c r="Q84" s="58"/>
      <c r="R84" s="58"/>
      <c r="S84" s="58"/>
      <c r="T84" s="58"/>
      <c r="U84" s="58"/>
      <c r="V84" s="2"/>
      <c r="W84" s="2"/>
      <c r="X84" s="25"/>
      <c r="Y84" s="58"/>
      <c r="Z84" s="58"/>
    </row>
    <row r="85" spans="1:26" ht="15.75">
      <c r="A85" s="138">
        <v>295</v>
      </c>
      <c r="B85" s="129" t="s">
        <v>1012</v>
      </c>
      <c r="C85" s="129" t="s">
        <v>1586</v>
      </c>
      <c r="D85" s="55"/>
      <c r="E85" s="166">
        <f>+OTCHET!E490+OTCHET!E499+OTCHET!E503+OTCHET!E530</f>
        <v>0</v>
      </c>
      <c r="F85" s="161">
        <f t="shared" si="7"/>
        <v>0</v>
      </c>
      <c r="G85" s="166">
        <f>+OTCHET!F490+OTCHET!F499+OTCHET!F503+OTCHET!F530</f>
        <v>0</v>
      </c>
      <c r="H85" s="166">
        <f>+OTCHET!G490+OTCHET!G499+OTCHET!G503+OTCHET!G530</f>
        <v>0</v>
      </c>
      <c r="I85" s="77"/>
      <c r="J85" s="77"/>
      <c r="K85" s="77"/>
      <c r="L85" s="77"/>
      <c r="M85" s="77"/>
      <c r="N85" s="56"/>
      <c r="O85" s="58"/>
      <c r="P85" s="58"/>
      <c r="Q85" s="58"/>
      <c r="R85" s="58"/>
      <c r="S85" s="58"/>
      <c r="T85" s="58"/>
      <c r="U85" s="58"/>
      <c r="V85" s="2"/>
      <c r="W85" s="2"/>
      <c r="X85" s="25"/>
      <c r="Y85" s="58"/>
      <c r="Z85" s="58"/>
    </row>
    <row r="86" spans="1:26" ht="15.75">
      <c r="A86" s="138">
        <v>300</v>
      </c>
      <c r="B86" s="129" t="s">
        <v>1047</v>
      </c>
      <c r="C86" s="129" t="s">
        <v>446</v>
      </c>
      <c r="D86" s="95"/>
      <c r="E86" s="166">
        <f>+OTCHET!E508+OTCHET!E511+OTCHET!E531</f>
        <v>0</v>
      </c>
      <c r="F86" s="161">
        <f t="shared" si="7"/>
        <v>-396708</v>
      </c>
      <c r="G86" s="166">
        <f>+OTCHET!F508+OTCHET!F511+OTCHET!F531</f>
        <v>-396708</v>
      </c>
      <c r="H86" s="166">
        <f>+OTCHET!G508+OTCHET!G511+OTCHET!G531</f>
        <v>0</v>
      </c>
      <c r="I86" s="77"/>
      <c r="J86" s="77"/>
      <c r="K86" s="77"/>
      <c r="L86" s="77"/>
      <c r="M86" s="77"/>
      <c r="N86" s="56"/>
      <c r="O86" s="58"/>
      <c r="P86" s="58"/>
      <c r="Q86" s="58"/>
      <c r="R86" s="58"/>
      <c r="S86" s="58"/>
      <c r="T86" s="58"/>
      <c r="U86" s="58"/>
      <c r="V86" s="2"/>
      <c r="W86" s="2"/>
      <c r="X86" s="25"/>
      <c r="Y86" s="58"/>
      <c r="Z86" s="58"/>
    </row>
    <row r="87" spans="1:26" ht="16.5" thickBot="1">
      <c r="A87" s="138">
        <v>310</v>
      </c>
      <c r="B87" s="151" t="s">
        <v>1525</v>
      </c>
      <c r="C87" s="144" t="s">
        <v>1008</v>
      </c>
      <c r="D87" s="107"/>
      <c r="E87" s="270">
        <f>OTCHET!E518</f>
        <v>0</v>
      </c>
      <c r="F87" s="157">
        <f t="shared" si="7"/>
        <v>0</v>
      </c>
      <c r="G87" s="270">
        <f>OTCHET!F518</f>
        <v>0</v>
      </c>
      <c r="H87" s="270">
        <f>OTCHET!G518</f>
        <v>0</v>
      </c>
      <c r="I87" s="108"/>
      <c r="J87" s="108"/>
      <c r="K87" s="108"/>
      <c r="L87" s="108"/>
      <c r="M87" s="108"/>
      <c r="N87" s="56"/>
      <c r="O87" s="58"/>
      <c r="P87" s="58"/>
      <c r="Q87" s="58"/>
      <c r="R87" s="58"/>
      <c r="S87" s="58"/>
      <c r="T87" s="58"/>
      <c r="U87" s="58"/>
      <c r="V87" s="2"/>
      <c r="W87" s="2"/>
      <c r="X87" s="25"/>
      <c r="Y87" s="58"/>
      <c r="Z87" s="58"/>
    </row>
    <row r="88" spans="1:26" ht="16.5" thickBot="1">
      <c r="A88" s="138">
        <v>320</v>
      </c>
      <c r="B88" s="152" t="s">
        <v>1011</v>
      </c>
      <c r="C88" s="127" t="s">
        <v>49</v>
      </c>
      <c r="D88" s="109"/>
      <c r="E88" s="271">
        <f>+OTCHET!E554+OTCHET!E555+OTCHET!E556+OTCHET!E557+OTCHET!E558+OTCHET!E559</f>
        <v>0</v>
      </c>
      <c r="F88" s="157">
        <f t="shared" si="7"/>
        <v>0</v>
      </c>
      <c r="G88" s="271">
        <f>+OTCHET!F554+OTCHET!F555+OTCHET!F556+OTCHET!F557+OTCHET!F558+OTCHET!F559</f>
        <v>0</v>
      </c>
      <c r="H88" s="271">
        <f>+OTCHET!G554+OTCHET!G555+OTCHET!G556+OTCHET!G557+OTCHET!G558+OTCHET!G559</f>
        <v>0</v>
      </c>
      <c r="I88" s="110"/>
      <c r="J88" s="110"/>
      <c r="K88" s="110"/>
      <c r="L88" s="110"/>
      <c r="M88" s="110"/>
      <c r="N88" s="56"/>
      <c r="O88" s="58"/>
      <c r="P88" s="58"/>
      <c r="Q88" s="58"/>
      <c r="R88" s="58"/>
      <c r="S88" s="58"/>
      <c r="T88" s="58"/>
      <c r="U88" s="58"/>
      <c r="V88" s="2"/>
      <c r="W88" s="2"/>
      <c r="X88" s="25"/>
      <c r="Y88" s="58"/>
      <c r="Z88" s="58"/>
    </row>
    <row r="89" spans="1:26" ht="16.5" thickBot="1">
      <c r="A89" s="138">
        <v>330</v>
      </c>
      <c r="B89" s="153" t="s">
        <v>1010</v>
      </c>
      <c r="C89" s="153" t="s">
        <v>50</v>
      </c>
      <c r="D89" s="103"/>
      <c r="E89" s="164">
        <f>+OTCHET!E560+OTCHET!E561+OTCHET!E562+OTCHET!E563+OTCHET!E564+OTCHET!E565+OTCHET!E566</f>
        <v>0</v>
      </c>
      <c r="F89" s="157">
        <f t="shared" si="7"/>
        <v>0</v>
      </c>
      <c r="G89" s="164">
        <f>+OTCHET!F560+OTCHET!F561+OTCHET!F562+OTCHET!F563+OTCHET!F564+OTCHET!F565+OTCHET!F566</f>
        <v>0</v>
      </c>
      <c r="H89" s="164">
        <f>+OTCHET!G560+OTCHET!G561+OTCHET!G562+OTCHET!G563+OTCHET!G564+OTCHET!G565+OTCHET!G566</f>
        <v>0</v>
      </c>
      <c r="I89" s="88"/>
      <c r="J89" s="88"/>
      <c r="K89" s="88"/>
      <c r="L89" s="88"/>
      <c r="M89" s="88"/>
      <c r="N89" s="62"/>
      <c r="O89" s="58"/>
      <c r="P89" s="58"/>
      <c r="Q89" s="58"/>
      <c r="R89" s="58"/>
      <c r="S89" s="58"/>
      <c r="T89" s="58"/>
      <c r="U89" s="58"/>
      <c r="V89" s="2"/>
      <c r="W89" s="2"/>
      <c r="X89" s="25"/>
      <c r="Y89" s="58"/>
      <c r="Z89" s="58"/>
    </row>
    <row r="90" spans="1:26" ht="16.5" thickBot="1">
      <c r="A90" s="138">
        <v>335</v>
      </c>
      <c r="B90" s="130" t="s">
        <v>1009</v>
      </c>
      <c r="C90" s="130" t="s">
        <v>51</v>
      </c>
      <c r="D90" s="113"/>
      <c r="E90" s="157">
        <f>+OTCHET!E567</f>
        <v>0</v>
      </c>
      <c r="F90" s="157">
        <f t="shared" si="7"/>
        <v>0</v>
      </c>
      <c r="G90" s="157">
        <f>+OTCHET!F567</f>
        <v>0</v>
      </c>
      <c r="H90" s="157">
        <f>+OTCHET!G567</f>
        <v>0</v>
      </c>
      <c r="I90" s="81"/>
      <c r="J90" s="81"/>
      <c r="K90" s="81"/>
      <c r="L90" s="81"/>
      <c r="M90" s="81"/>
      <c r="N90" s="62"/>
      <c r="O90" s="58"/>
      <c r="P90" s="58"/>
      <c r="Q90" s="58"/>
      <c r="R90" s="58"/>
      <c r="S90" s="58"/>
      <c r="T90" s="58"/>
      <c r="U90" s="58"/>
      <c r="V90" s="2"/>
      <c r="W90" s="2"/>
      <c r="X90" s="25"/>
      <c r="Y90" s="58"/>
      <c r="Z90" s="58"/>
    </row>
    <row r="91" spans="1:26" ht="16.5" thickBot="1">
      <c r="A91" s="138">
        <v>340</v>
      </c>
      <c r="B91" s="137" t="s">
        <v>60</v>
      </c>
      <c r="C91" s="127" t="s">
        <v>61</v>
      </c>
      <c r="D91" s="102"/>
      <c r="E91" s="157">
        <f>+OTCHET!E574+OTCHET!E575</f>
        <v>0</v>
      </c>
      <c r="F91" s="157">
        <f t="shared" si="7"/>
        <v>0</v>
      </c>
      <c r="G91" s="157">
        <f>+OTCHET!F574+OTCHET!F575</f>
        <v>0</v>
      </c>
      <c r="H91" s="157">
        <f>+OTCHET!G574+OTCHET!G575</f>
        <v>0</v>
      </c>
      <c r="I91" s="81"/>
      <c r="J91" s="81"/>
      <c r="K91" s="81"/>
      <c r="L91" s="81"/>
      <c r="M91" s="81"/>
      <c r="N91" s="62"/>
      <c r="O91" s="58"/>
      <c r="P91" s="58"/>
      <c r="Q91" s="58"/>
      <c r="R91" s="58"/>
      <c r="S91" s="58"/>
      <c r="T91" s="58"/>
      <c r="U91" s="58"/>
      <c r="V91" s="2"/>
      <c r="W91" s="2"/>
      <c r="X91" s="25"/>
      <c r="Y91" s="58"/>
      <c r="Z91" s="58"/>
    </row>
    <row r="92" spans="1:26" ht="16.5" thickBot="1">
      <c r="A92" s="138">
        <v>345</v>
      </c>
      <c r="B92" s="137" t="s">
        <v>62</v>
      </c>
      <c r="C92" s="153" t="s">
        <v>63</v>
      </c>
      <c r="D92" s="102"/>
      <c r="E92" s="157">
        <f>+OTCHET!E576+OTCHET!E577</f>
        <v>0</v>
      </c>
      <c r="F92" s="157">
        <f t="shared" si="7"/>
        <v>0</v>
      </c>
      <c r="G92" s="157">
        <f>+OTCHET!F576+OTCHET!F577</f>
        <v>0</v>
      </c>
      <c r="H92" s="157">
        <f>+OTCHET!G576+OTCHET!G577</f>
        <v>0</v>
      </c>
      <c r="I92" s="81"/>
      <c r="J92" s="81"/>
      <c r="K92" s="81"/>
      <c r="L92" s="81"/>
      <c r="M92" s="81"/>
      <c r="N92" s="62"/>
      <c r="O92" s="58"/>
      <c r="P92" s="58"/>
      <c r="Q92" s="58"/>
      <c r="R92" s="58"/>
      <c r="S92" s="58"/>
      <c r="T92" s="58"/>
      <c r="U92" s="58"/>
      <c r="V92" s="2"/>
      <c r="W92" s="2"/>
      <c r="X92" s="25"/>
      <c r="Y92" s="58"/>
      <c r="Z92" s="58"/>
    </row>
    <row r="93" spans="1:26" ht="16.5" thickBot="1">
      <c r="A93" s="138">
        <v>350</v>
      </c>
      <c r="B93" s="137" t="s">
        <v>64</v>
      </c>
      <c r="C93" s="137" t="s">
        <v>1048</v>
      </c>
      <c r="D93" s="102"/>
      <c r="E93" s="157">
        <f>OTCHET!E578</f>
        <v>0</v>
      </c>
      <c r="F93" s="157">
        <f t="shared" si="7"/>
        <v>0</v>
      </c>
      <c r="G93" s="157">
        <f>OTCHET!F578</f>
        <v>0</v>
      </c>
      <c r="H93" s="157">
        <f>OTCHET!G578</f>
        <v>0</v>
      </c>
      <c r="I93" s="81"/>
      <c r="J93" s="81"/>
      <c r="K93" s="81"/>
      <c r="L93" s="81"/>
      <c r="M93" s="81"/>
      <c r="N93" s="62"/>
      <c r="O93" s="58"/>
      <c r="P93" s="58"/>
      <c r="Q93" s="58"/>
      <c r="R93" s="58"/>
      <c r="S93" s="58"/>
      <c r="T93" s="58"/>
      <c r="U93" s="58"/>
      <c r="V93" s="2"/>
      <c r="W93" s="2"/>
      <c r="X93" s="25"/>
      <c r="Y93" s="58"/>
      <c r="Z93" s="58"/>
    </row>
    <row r="94" spans="1:26" ht="16.5" thickBot="1">
      <c r="A94" s="138">
        <v>355</v>
      </c>
      <c r="B94" s="137" t="s">
        <v>1246</v>
      </c>
      <c r="C94" s="137" t="s">
        <v>1245</v>
      </c>
      <c r="D94" s="102"/>
      <c r="E94" s="157">
        <f>+OTCHET!E581</f>
        <v>0</v>
      </c>
      <c r="F94" s="157">
        <f t="shared" si="7"/>
        <v>0</v>
      </c>
      <c r="G94" s="157">
        <f>+OTCHET!F581</f>
        <v>0</v>
      </c>
      <c r="H94" s="157">
        <f>+OTCHET!G581</f>
        <v>0</v>
      </c>
      <c r="I94" s="81"/>
      <c r="J94" s="81"/>
      <c r="K94" s="81"/>
      <c r="L94" s="81"/>
      <c r="M94" s="81"/>
      <c r="N94" s="62"/>
      <c r="O94" s="58"/>
      <c r="P94" s="58"/>
      <c r="Q94" s="58"/>
      <c r="R94" s="58"/>
      <c r="S94" s="58"/>
      <c r="T94" s="58"/>
      <c r="U94" s="58"/>
      <c r="V94" s="2"/>
      <c r="W94" s="2"/>
      <c r="X94" s="25"/>
      <c r="Y94" s="58"/>
      <c r="Z94" s="58"/>
    </row>
    <row r="95" spans="2:26" ht="16.5" hidden="1" thickBot="1">
      <c r="B95" s="89" t="s">
        <v>989</v>
      </c>
      <c r="C95" s="89"/>
      <c r="D95" s="89"/>
      <c r="E95" s="81"/>
      <c r="F95" s="81"/>
      <c r="G95" s="81"/>
      <c r="H95" s="81"/>
      <c r="I95" s="81"/>
      <c r="J95" s="81"/>
      <c r="K95" s="81"/>
      <c r="L95" s="81"/>
      <c r="M95" s="81"/>
      <c r="N95" s="62"/>
      <c r="O95" s="58"/>
      <c r="P95" s="58"/>
      <c r="Q95" s="58"/>
      <c r="R95" s="58"/>
      <c r="S95" s="58"/>
      <c r="T95" s="58"/>
      <c r="U95" s="58"/>
      <c r="V95" s="2"/>
      <c r="W95" s="2"/>
      <c r="X95" s="25"/>
      <c r="Y95" s="58"/>
      <c r="Z95" s="58"/>
    </row>
    <row r="96" spans="2:26" ht="16.5" hidden="1" thickBot="1">
      <c r="B96" s="89" t="s">
        <v>990</v>
      </c>
      <c r="C96" s="89"/>
      <c r="D96" s="89"/>
      <c r="E96" s="74"/>
      <c r="F96" s="74"/>
      <c r="G96" s="74"/>
      <c r="H96" s="74"/>
      <c r="I96" s="74"/>
      <c r="J96" s="74"/>
      <c r="K96" s="74"/>
      <c r="L96" s="74"/>
      <c r="M96" s="74"/>
      <c r="N96" s="62"/>
      <c r="O96" s="58"/>
      <c r="P96" s="58"/>
      <c r="Q96" s="58"/>
      <c r="R96" s="58"/>
      <c r="S96" s="58"/>
      <c r="T96" s="58"/>
      <c r="U96" s="58"/>
      <c r="V96" s="2"/>
      <c r="W96" s="2"/>
      <c r="X96" s="25"/>
      <c r="Y96" s="58"/>
      <c r="Z96" s="58"/>
    </row>
    <row r="97" spans="2:26" ht="16.5" hidden="1" thickBot="1">
      <c r="B97" s="89" t="s">
        <v>991</v>
      </c>
      <c r="C97" s="89"/>
      <c r="D97" s="89"/>
      <c r="E97" s="81"/>
      <c r="F97" s="81"/>
      <c r="G97" s="81"/>
      <c r="H97" s="81"/>
      <c r="I97" s="81"/>
      <c r="J97" s="82"/>
      <c r="K97" s="82"/>
      <c r="L97" s="82"/>
      <c r="M97" s="82"/>
      <c r="N97" s="62"/>
      <c r="O97" s="58"/>
      <c r="P97" s="58"/>
      <c r="Q97" s="58"/>
      <c r="R97" s="58"/>
      <c r="S97" s="58"/>
      <c r="T97" s="58"/>
      <c r="U97" s="58"/>
      <c r="V97" s="2"/>
      <c r="W97" s="2"/>
      <c r="X97" s="25"/>
      <c r="Y97" s="58"/>
      <c r="Z97" s="58"/>
    </row>
    <row r="98" spans="2:26" ht="16.5" hidden="1" thickBot="1">
      <c r="B98" s="63" t="s">
        <v>992</v>
      </c>
      <c r="C98" s="90"/>
      <c r="D98" s="90"/>
      <c r="E98" s="81"/>
      <c r="F98" s="81"/>
      <c r="G98" s="81"/>
      <c r="H98" s="81"/>
      <c r="I98" s="81"/>
      <c r="J98" s="82"/>
      <c r="K98" s="82"/>
      <c r="L98" s="82"/>
      <c r="M98" s="82"/>
      <c r="N98" s="62"/>
      <c r="O98" s="58"/>
      <c r="P98" s="58"/>
      <c r="Q98" s="58"/>
      <c r="R98" s="58"/>
      <c r="S98" s="58"/>
      <c r="T98" s="58"/>
      <c r="U98" s="58"/>
      <c r="V98" s="2"/>
      <c r="W98" s="2"/>
      <c r="X98" s="25"/>
      <c r="Y98" s="58"/>
      <c r="Z98" s="58"/>
    </row>
    <row r="99" spans="2:26" ht="16.5" hidden="1" thickBot="1">
      <c r="B99" s="63"/>
      <c r="C99" s="63"/>
      <c r="D99" s="63"/>
      <c r="E99" s="3"/>
      <c r="F99" s="3"/>
      <c r="G99" s="3"/>
      <c r="H99" s="3"/>
      <c r="I99" s="3"/>
      <c r="J99" s="3"/>
      <c r="K99" s="83"/>
      <c r="L99" s="83"/>
      <c r="M99" s="83"/>
      <c r="N99" s="60"/>
      <c r="O99" s="1"/>
      <c r="P99" s="1"/>
      <c r="Q99" s="1"/>
      <c r="R99" s="1"/>
      <c r="S99" s="1"/>
      <c r="T99" s="1"/>
      <c r="U99" s="1"/>
      <c r="V99" s="2"/>
      <c r="W99" s="2"/>
      <c r="X99" s="25"/>
      <c r="Y99" s="1"/>
      <c r="Z99" s="1"/>
    </row>
    <row r="100" spans="2:26" ht="16.5" hidden="1" thickBot="1">
      <c r="B100" s="90" t="s">
        <v>993</v>
      </c>
      <c r="C100" s="90"/>
      <c r="D100" s="90"/>
      <c r="E100" s="92"/>
      <c r="F100" s="92"/>
      <c r="G100" s="92"/>
      <c r="H100" s="92"/>
      <c r="I100" s="92"/>
      <c r="J100" s="92"/>
      <c r="K100" s="92"/>
      <c r="L100" s="92"/>
      <c r="M100" s="92"/>
      <c r="N100" s="60"/>
      <c r="O100" s="1"/>
      <c r="P100" s="1"/>
      <c r="Q100" s="1"/>
      <c r="R100" s="1"/>
      <c r="S100" s="1"/>
      <c r="T100" s="1"/>
      <c r="U100" s="1"/>
      <c r="V100" s="2"/>
      <c r="W100" s="2"/>
      <c r="X100" s="25"/>
      <c r="Y100" s="1"/>
      <c r="Z100" s="1"/>
    </row>
    <row r="101" spans="2:26" ht="16.5" hidden="1" thickBot="1">
      <c r="B101" s="89" t="s">
        <v>991</v>
      </c>
      <c r="C101" s="89"/>
      <c r="D101" s="89"/>
      <c r="E101" s="3"/>
      <c r="F101" s="4"/>
      <c r="G101" s="4"/>
      <c r="H101" s="4"/>
      <c r="I101" s="3"/>
      <c r="J101" s="3"/>
      <c r="K101" s="83"/>
      <c r="L101" s="83"/>
      <c r="M101" s="83"/>
      <c r="N101" s="60"/>
      <c r="O101" s="1"/>
      <c r="P101" s="1"/>
      <c r="Q101" s="1"/>
      <c r="R101" s="1"/>
      <c r="S101" s="1"/>
      <c r="T101" s="1"/>
      <c r="U101" s="1"/>
      <c r="V101" s="2"/>
      <c r="W101" s="2"/>
      <c r="X101" s="25"/>
      <c r="Y101" s="1"/>
      <c r="Z101" s="1"/>
    </row>
    <row r="102" spans="2:26" ht="16.5" hidden="1" thickBot="1">
      <c r="B102" s="63" t="s">
        <v>992</v>
      </c>
      <c r="C102" s="63"/>
      <c r="D102" s="63"/>
      <c r="E102" s="3"/>
      <c r="F102" s="4"/>
      <c r="G102" s="4"/>
      <c r="H102" s="4"/>
      <c r="I102" s="3"/>
      <c r="J102" s="3"/>
      <c r="K102" s="83"/>
      <c r="L102" s="83"/>
      <c r="M102" s="3"/>
      <c r="N102" s="10"/>
      <c r="O102" s="1"/>
      <c r="P102" s="1"/>
      <c r="Q102" s="1"/>
      <c r="R102" s="1"/>
      <c r="S102" s="1"/>
      <c r="T102" s="1"/>
      <c r="U102" s="1"/>
      <c r="V102" s="2"/>
      <c r="W102" s="2"/>
      <c r="X102" s="25"/>
      <c r="Y102" s="1"/>
      <c r="Z102" s="1"/>
    </row>
    <row r="103" spans="2:26" ht="15.75" hidden="1">
      <c r="B103" s="65"/>
      <c r="C103" s="65"/>
      <c r="D103" s="65"/>
      <c r="E103" s="67"/>
      <c r="F103" s="67"/>
      <c r="G103" s="67"/>
      <c r="H103" s="67"/>
      <c r="I103" s="67"/>
      <c r="J103" s="67"/>
      <c r="K103" s="67"/>
      <c r="L103" s="67"/>
      <c r="M103" s="67"/>
      <c r="N103" s="10"/>
      <c r="O103" s="1"/>
      <c r="P103" s="1"/>
      <c r="Q103" s="1"/>
      <c r="R103" s="1"/>
      <c r="S103" s="1"/>
      <c r="T103" s="1"/>
      <c r="U103" s="1"/>
      <c r="V103" s="2"/>
      <c r="W103" s="2"/>
      <c r="X103" s="25"/>
      <c r="Y103" s="1"/>
      <c r="Z103" s="1"/>
    </row>
    <row r="104" spans="2:26" ht="15.75" hidden="1">
      <c r="B104" s="65"/>
      <c r="C104" s="65"/>
      <c r="D104" s="65"/>
      <c r="E104" s="67"/>
      <c r="F104" s="67"/>
      <c r="G104" s="67"/>
      <c r="H104" s="67"/>
      <c r="I104" s="67"/>
      <c r="J104" s="67"/>
      <c r="K104" s="67"/>
      <c r="L104" s="67"/>
      <c r="M104" s="67"/>
      <c r="N104" s="10"/>
      <c r="O104" s="1"/>
      <c r="P104" s="1"/>
      <c r="Q104" s="1"/>
      <c r="R104" s="1"/>
      <c r="S104" s="1"/>
      <c r="T104" s="1"/>
      <c r="U104" s="1"/>
      <c r="V104" s="2"/>
      <c r="W104" s="2"/>
      <c r="X104" s="25"/>
      <c r="Y104" s="1"/>
      <c r="Z104" s="1"/>
    </row>
    <row r="105" spans="2:26" ht="15.75" hidden="1">
      <c r="B105" s="65"/>
      <c r="C105" s="65"/>
      <c r="D105" s="65"/>
      <c r="E105" s="67"/>
      <c r="F105" s="67"/>
      <c r="G105" s="67"/>
      <c r="H105" s="67"/>
      <c r="I105" s="67"/>
      <c r="J105" s="67"/>
      <c r="K105" s="67"/>
      <c r="L105" s="67"/>
      <c r="M105" s="67"/>
      <c r="N105" s="10"/>
      <c r="O105" s="1"/>
      <c r="P105" s="1"/>
      <c r="Q105" s="1"/>
      <c r="R105" s="1"/>
      <c r="S105" s="1"/>
      <c r="T105" s="1"/>
      <c r="U105" s="1"/>
      <c r="V105" s="2"/>
      <c r="W105" s="2"/>
      <c r="X105" s="25"/>
      <c r="Y105" s="1"/>
      <c r="Z105" s="1"/>
    </row>
    <row r="106" spans="2:26" ht="15.75" hidden="1">
      <c r="B106" s="65"/>
      <c r="C106" s="65"/>
      <c r="D106" s="65"/>
      <c r="E106" s="67"/>
      <c r="F106" s="67"/>
      <c r="G106" s="67"/>
      <c r="H106" s="67"/>
      <c r="I106" s="67"/>
      <c r="J106" s="67"/>
      <c r="K106" s="67"/>
      <c r="L106" s="67"/>
      <c r="M106" s="67"/>
      <c r="N106" s="10"/>
      <c r="O106" s="1"/>
      <c r="P106" s="1"/>
      <c r="Q106" s="1"/>
      <c r="R106" s="1"/>
      <c r="S106" s="1"/>
      <c r="T106" s="1"/>
      <c r="U106" s="1"/>
      <c r="V106" s="2"/>
      <c r="W106" s="2"/>
      <c r="X106" s="25"/>
      <c r="Y106" s="1"/>
      <c r="Z106" s="1"/>
    </row>
    <row r="107" spans="2:26" ht="15.75" hidden="1">
      <c r="B107" s="65"/>
      <c r="C107" s="65"/>
      <c r="D107" s="65"/>
      <c r="E107" s="66"/>
      <c r="F107" s="66"/>
      <c r="G107" s="66"/>
      <c r="H107" s="66"/>
      <c r="I107" s="67"/>
      <c r="J107" s="67"/>
      <c r="K107" s="67"/>
      <c r="L107" s="67"/>
      <c r="M107" s="67"/>
      <c r="N107" s="10"/>
      <c r="O107" s="1"/>
      <c r="P107" s="1"/>
      <c r="Q107" s="1"/>
      <c r="R107" s="1"/>
      <c r="S107" s="1"/>
      <c r="T107" s="1"/>
      <c r="U107" s="1"/>
      <c r="V107" s="2"/>
      <c r="W107" s="2"/>
      <c r="X107" s="25"/>
      <c r="Y107" s="1"/>
      <c r="Z107" s="1"/>
    </row>
    <row r="108" spans="2:26" ht="15.75">
      <c r="B108" s="65"/>
      <c r="C108" s="65"/>
      <c r="D108" s="65"/>
      <c r="E108" s="66"/>
      <c r="F108" s="66"/>
      <c r="G108" s="66"/>
      <c r="H108" s="66"/>
      <c r="I108" s="67"/>
      <c r="J108" s="67"/>
      <c r="K108" s="67"/>
      <c r="L108" s="67"/>
      <c r="M108" s="67"/>
      <c r="N108" s="10"/>
      <c r="O108" s="1"/>
      <c r="P108" s="1"/>
      <c r="Q108" s="1"/>
      <c r="R108" s="1"/>
      <c r="S108" s="1"/>
      <c r="T108" s="1"/>
      <c r="U108" s="1"/>
      <c r="V108" s="2"/>
      <c r="W108" s="2"/>
      <c r="X108" s="25"/>
      <c r="Y108" s="1"/>
      <c r="Z108" s="1"/>
    </row>
    <row r="109" spans="2:26" ht="15.75">
      <c r="B109" s="65"/>
      <c r="C109" s="115"/>
      <c r="D109" s="65"/>
      <c r="E109" s="66"/>
      <c r="F109" s="66"/>
      <c r="G109" s="66"/>
      <c r="H109" s="66"/>
      <c r="I109" s="67"/>
      <c r="J109" s="67"/>
      <c r="K109" s="67"/>
      <c r="L109" s="67"/>
      <c r="M109" s="67"/>
      <c r="N109" s="10"/>
      <c r="O109" s="1"/>
      <c r="P109" s="1"/>
      <c r="Q109" s="1"/>
      <c r="R109" s="1"/>
      <c r="S109" s="1"/>
      <c r="T109" s="1"/>
      <c r="U109" s="1"/>
      <c r="V109" s="2"/>
      <c r="W109" s="2"/>
      <c r="X109" s="25"/>
      <c r="Y109" s="1"/>
      <c r="Z109" s="1"/>
    </row>
    <row r="110" spans="2:26" ht="15.75">
      <c r="B110" s="65"/>
      <c r="C110" s="65"/>
      <c r="D110" s="65"/>
      <c r="E110" s="66"/>
      <c r="F110" s="66"/>
      <c r="G110" s="66"/>
      <c r="H110" s="66"/>
      <c r="I110" s="67"/>
      <c r="J110" s="67"/>
      <c r="K110" s="67"/>
      <c r="L110" s="67"/>
      <c r="M110" s="67"/>
      <c r="N110" s="10"/>
      <c r="O110" s="1"/>
      <c r="P110" s="1"/>
      <c r="Q110" s="1"/>
      <c r="R110" s="1"/>
      <c r="S110" s="1"/>
      <c r="T110" s="1"/>
      <c r="U110" s="1"/>
      <c r="V110" s="2"/>
      <c r="W110" s="2"/>
      <c r="X110" s="25"/>
      <c r="Y110" s="1"/>
      <c r="Z110" s="1"/>
    </row>
    <row r="111" spans="2:26" ht="15.75">
      <c r="B111" s="70" t="s">
        <v>1951</v>
      </c>
      <c r="C111" s="70" t="s">
        <v>1952</v>
      </c>
      <c r="D111" s="70"/>
      <c r="E111" s="71" t="s">
        <v>1948</v>
      </c>
      <c r="F111" s="64"/>
      <c r="G111" s="64"/>
      <c r="H111" s="64"/>
      <c r="I111" s="64"/>
      <c r="J111" s="67"/>
      <c r="K111" s="67"/>
      <c r="L111" s="67"/>
      <c r="M111" s="67"/>
      <c r="N111" s="10"/>
      <c r="O111" s="1"/>
      <c r="P111" s="1"/>
      <c r="Q111" s="1"/>
      <c r="R111" s="1"/>
      <c r="S111" s="1"/>
      <c r="T111" s="1"/>
      <c r="U111" s="1"/>
      <c r="V111" s="2"/>
      <c r="W111" s="2"/>
      <c r="X111" s="25"/>
      <c r="Y111" s="1"/>
      <c r="Z111" s="1"/>
    </row>
    <row r="112" spans="2:26" ht="15.75">
      <c r="B112" s="72" t="s">
        <v>1953</v>
      </c>
      <c r="C112" s="72" t="s">
        <v>1954</v>
      </c>
      <c r="D112" s="72"/>
      <c r="E112" s="72" t="s">
        <v>1949</v>
      </c>
      <c r="F112" s="64"/>
      <c r="G112" s="64"/>
      <c r="H112" s="64"/>
      <c r="I112" s="64"/>
      <c r="J112" s="67"/>
      <c r="K112" s="67"/>
      <c r="L112" s="67"/>
      <c r="M112" s="67"/>
      <c r="N112" s="10"/>
      <c r="O112" s="1"/>
      <c r="P112" s="1"/>
      <c r="Q112" s="1"/>
      <c r="R112" s="1"/>
      <c r="S112" s="1"/>
      <c r="T112" s="1"/>
      <c r="U112" s="1"/>
      <c r="V112" s="2"/>
      <c r="W112" s="2"/>
      <c r="X112" s="25"/>
      <c r="Y112" s="1"/>
      <c r="Z112" s="1"/>
    </row>
    <row r="113" spans="2:26" ht="15.75">
      <c r="B113" s="68" t="s">
        <v>1955</v>
      </c>
      <c r="C113" s="68"/>
      <c r="D113" s="68"/>
      <c r="E113" s="71" t="s">
        <v>1129</v>
      </c>
      <c r="F113" s="64"/>
      <c r="G113" s="64"/>
      <c r="H113" s="64"/>
      <c r="I113" s="64"/>
      <c r="J113" s="67"/>
      <c r="K113" s="67"/>
      <c r="L113" s="67"/>
      <c r="M113" s="67"/>
      <c r="N113" s="10"/>
      <c r="O113" s="1"/>
      <c r="P113" s="1"/>
      <c r="Q113" s="1"/>
      <c r="R113" s="1"/>
      <c r="S113" s="1"/>
      <c r="T113" s="1"/>
      <c r="U113" s="1"/>
      <c r="V113" s="2"/>
      <c r="W113" s="2"/>
      <c r="X113" s="25"/>
      <c r="Y113" s="1"/>
      <c r="Z113" s="1"/>
    </row>
    <row r="114" spans="2:26" ht="15.75">
      <c r="B114" s="68"/>
      <c r="C114" s="68"/>
      <c r="D114" s="68"/>
      <c r="E114" s="72" t="s">
        <v>1950</v>
      </c>
      <c r="F114" s="64"/>
      <c r="G114" s="64"/>
      <c r="H114" s="64"/>
      <c r="I114" s="64"/>
      <c r="J114" s="64"/>
      <c r="K114" s="64"/>
      <c r="L114" s="64"/>
      <c r="M114" s="64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5"/>
      <c r="Y114" s="1"/>
      <c r="Z114" s="1"/>
    </row>
    <row r="115" spans="2:26" ht="15.75">
      <c r="B115" s="24" t="s">
        <v>970</v>
      </c>
      <c r="C115" s="24"/>
      <c r="D115" s="24"/>
      <c r="E115" s="64"/>
      <c r="F115" s="64"/>
      <c r="G115" s="64"/>
      <c r="H115" s="64"/>
      <c r="I115" s="64"/>
      <c r="J115" s="64"/>
      <c r="K115" s="64"/>
      <c r="L115" s="64"/>
      <c r="M115" s="64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5"/>
      <c r="Y115" s="1"/>
      <c r="Z115" s="1"/>
    </row>
    <row r="116" spans="2:26" ht="15.75">
      <c r="B116" s="68" t="s">
        <v>983</v>
      </c>
      <c r="C116" s="68"/>
      <c r="D116" s="68"/>
      <c r="E116" s="64"/>
      <c r="F116" s="64"/>
      <c r="G116" s="64"/>
      <c r="H116" s="64"/>
      <c r="I116" s="64"/>
      <c r="J116" s="64"/>
      <c r="K116" s="64"/>
      <c r="L116" s="64"/>
      <c r="M116" s="64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5"/>
      <c r="Y116" s="1"/>
      <c r="Z116" s="1"/>
    </row>
    <row r="117" spans="2:26" ht="15.75">
      <c r="B117" s="68" t="s">
        <v>971</v>
      </c>
      <c r="C117" s="68"/>
      <c r="D117" s="68"/>
      <c r="E117" s="64"/>
      <c r="F117" s="64"/>
      <c r="G117" s="64"/>
      <c r="H117" s="64"/>
      <c r="I117" s="64"/>
      <c r="J117" s="64"/>
      <c r="K117" s="64"/>
      <c r="L117" s="64"/>
      <c r="M117" s="64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5"/>
      <c r="Y117" s="1"/>
      <c r="Z117" s="1"/>
    </row>
    <row r="118" spans="2:26" ht="15.75">
      <c r="B118" s="68" t="s">
        <v>982</v>
      </c>
      <c r="C118" s="68"/>
      <c r="D118" s="68"/>
      <c r="E118" s="64"/>
      <c r="F118" s="64"/>
      <c r="G118" s="64"/>
      <c r="H118" s="64"/>
      <c r="I118" s="64"/>
      <c r="J118" s="64"/>
      <c r="K118" s="64"/>
      <c r="L118" s="64"/>
      <c r="M118" s="64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5"/>
      <c r="Y118" s="1"/>
      <c r="Z118" s="1"/>
    </row>
    <row r="119" spans="2:26" ht="15.75">
      <c r="B119" s="68" t="s">
        <v>984</v>
      </c>
      <c r="C119" s="68"/>
      <c r="D119" s="68"/>
      <c r="E119" s="64"/>
      <c r="F119" s="64"/>
      <c r="G119" s="64"/>
      <c r="H119" s="64"/>
      <c r="I119" s="64"/>
      <c r="J119" s="64"/>
      <c r="K119" s="64"/>
      <c r="L119" s="64"/>
      <c r="M119" s="64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5"/>
      <c r="Y119" s="1"/>
      <c r="Z119" s="1"/>
    </row>
    <row r="120" spans="2:26" ht="15.75">
      <c r="B120" s="65" t="s">
        <v>985</v>
      </c>
      <c r="C120" s="68"/>
      <c r="D120" s="68"/>
      <c r="E120" s="64"/>
      <c r="F120" s="64"/>
      <c r="G120" s="64"/>
      <c r="H120" s="64"/>
      <c r="I120" s="64"/>
      <c r="J120" s="64"/>
      <c r="K120" s="64"/>
      <c r="L120" s="64"/>
      <c r="M120" s="64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5"/>
      <c r="Y120" s="1"/>
      <c r="Z120" s="1"/>
    </row>
    <row r="121" spans="2:26" ht="15.75" hidden="1">
      <c r="B121" s="65"/>
      <c r="C121" s="65"/>
      <c r="D121" s="65"/>
      <c r="E121" s="64"/>
      <c r="F121" s="64"/>
      <c r="G121" s="64"/>
      <c r="H121" s="64"/>
      <c r="I121" s="64"/>
      <c r="J121" s="64"/>
      <c r="K121" s="64"/>
      <c r="L121" s="64"/>
      <c r="M121" s="64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5"/>
      <c r="Y121" s="1"/>
      <c r="Z121" s="1"/>
    </row>
    <row r="122" spans="2:26" ht="15.75" hidden="1">
      <c r="B122" s="68"/>
      <c r="C122" s="68"/>
      <c r="D122" s="68"/>
      <c r="E122" s="64"/>
      <c r="F122" s="64"/>
      <c r="G122" s="64"/>
      <c r="H122" s="64"/>
      <c r="I122" s="64"/>
      <c r="J122" s="64"/>
      <c r="K122" s="64"/>
      <c r="L122" s="64"/>
      <c r="M122" s="64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5"/>
      <c r="Y122" s="1"/>
      <c r="Z122" s="1"/>
    </row>
    <row r="123" spans="2:26" ht="15.75">
      <c r="B123" s="68"/>
      <c r="C123" s="68"/>
      <c r="D123" s="68"/>
      <c r="E123" s="64"/>
      <c r="F123" s="64"/>
      <c r="G123" s="64"/>
      <c r="H123" s="64"/>
      <c r="I123" s="64"/>
      <c r="J123" s="64"/>
      <c r="K123" s="64"/>
      <c r="L123" s="64"/>
      <c r="M123" s="64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5"/>
      <c r="Y123" s="1"/>
      <c r="Z123" s="1"/>
    </row>
    <row r="124" spans="2:26" ht="15.75" hidden="1">
      <c r="B124" s="65"/>
      <c r="C124" s="65"/>
      <c r="D124" s="65"/>
      <c r="E124" s="64"/>
      <c r="F124" s="64"/>
      <c r="G124" s="64"/>
      <c r="H124" s="64"/>
      <c r="I124" s="64"/>
      <c r="J124" s="64"/>
      <c r="K124" s="64"/>
      <c r="L124" s="64"/>
      <c r="M124" s="64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5"/>
      <c r="Y124" s="1"/>
      <c r="Z124" s="1"/>
    </row>
    <row r="125" spans="2:26" ht="15.75" hidden="1">
      <c r="B125" s="65"/>
      <c r="C125" s="65"/>
      <c r="D125" s="65"/>
      <c r="E125" s="64"/>
      <c r="F125" s="64"/>
      <c r="G125" s="64"/>
      <c r="H125" s="64"/>
      <c r="I125" s="64"/>
      <c r="J125" s="64"/>
      <c r="K125" s="64"/>
      <c r="L125" s="64"/>
      <c r="M125" s="64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5"/>
      <c r="Y125" s="1"/>
      <c r="Z125" s="1"/>
    </row>
    <row r="126" spans="2:26" ht="15.75" hidden="1">
      <c r="B126" s="65"/>
      <c r="C126" s="65"/>
      <c r="D126" s="65"/>
      <c r="E126" s="64"/>
      <c r="F126" s="64"/>
      <c r="G126" s="64"/>
      <c r="H126" s="64"/>
      <c r="I126" s="64"/>
      <c r="J126" s="64"/>
      <c r="K126" s="64"/>
      <c r="L126" s="64"/>
      <c r="M126" s="64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5"/>
      <c r="Y126" s="1"/>
      <c r="Z126" s="1"/>
    </row>
    <row r="127" spans="2:26" ht="15.75" hidden="1">
      <c r="B127" s="65"/>
      <c r="C127" s="65"/>
      <c r="D127" s="65"/>
      <c r="E127" s="64"/>
      <c r="F127" s="64"/>
      <c r="G127" s="64"/>
      <c r="H127" s="64"/>
      <c r="I127" s="64"/>
      <c r="J127" s="64"/>
      <c r="K127" s="64"/>
      <c r="L127" s="64"/>
      <c r="M127" s="64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5"/>
      <c r="Y127" s="1"/>
      <c r="Z127" s="1"/>
    </row>
    <row r="128" spans="2:26" ht="15.75" hidden="1">
      <c r="B128" s="65"/>
      <c r="C128" s="65"/>
      <c r="D128" s="65"/>
      <c r="E128" s="64"/>
      <c r="F128" s="64"/>
      <c r="G128" s="64"/>
      <c r="H128" s="64"/>
      <c r="I128" s="64"/>
      <c r="J128" s="64"/>
      <c r="K128" s="64"/>
      <c r="L128" s="64"/>
      <c r="M128" s="64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5"/>
      <c r="Y128" s="1"/>
      <c r="Z128" s="1"/>
    </row>
    <row r="129" spans="2:26" ht="15.75" hidden="1">
      <c r="B129" s="65"/>
      <c r="C129" s="65"/>
      <c r="D129" s="65"/>
      <c r="E129" s="64"/>
      <c r="F129" s="64"/>
      <c r="G129" s="64"/>
      <c r="H129" s="64"/>
      <c r="I129" s="64"/>
      <c r="J129" s="64"/>
      <c r="K129" s="64"/>
      <c r="L129" s="64"/>
      <c r="M129" s="64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5"/>
      <c r="Y129" s="1"/>
      <c r="Z129" s="1"/>
    </row>
    <row r="130" spans="2:26" ht="15.75" hidden="1">
      <c r="B130" s="68"/>
      <c r="C130" s="68"/>
      <c r="D130" s="68"/>
      <c r="E130" s="64"/>
      <c r="F130" s="64"/>
      <c r="G130" s="64"/>
      <c r="H130" s="64"/>
      <c r="I130" s="64"/>
      <c r="J130" s="64"/>
      <c r="K130" s="64"/>
      <c r="L130" s="64"/>
      <c r="M130" s="64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5"/>
      <c r="Y130" s="1"/>
      <c r="Z130" s="1"/>
    </row>
    <row r="131" spans="2:26" ht="15.75" hidden="1">
      <c r="B131" s="68"/>
      <c r="C131" s="68"/>
      <c r="D131" s="68"/>
      <c r="E131" s="64"/>
      <c r="F131" s="64"/>
      <c r="G131" s="64"/>
      <c r="H131" s="64"/>
      <c r="I131" s="64"/>
      <c r="J131" s="64"/>
      <c r="K131" s="64"/>
      <c r="L131" s="64"/>
      <c r="M131" s="64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5"/>
      <c r="Y131" s="1"/>
      <c r="Z131" s="1"/>
    </row>
    <row r="132" spans="2:26" ht="15.75" hidden="1">
      <c r="B132" s="65"/>
      <c r="C132" s="65"/>
      <c r="D132" s="65"/>
      <c r="E132" s="64"/>
      <c r="F132" s="64"/>
      <c r="G132" s="64"/>
      <c r="H132" s="64"/>
      <c r="I132" s="64"/>
      <c r="J132" s="64"/>
      <c r="K132" s="64"/>
      <c r="L132" s="64"/>
      <c r="M132" s="64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5"/>
      <c r="Y132" s="1"/>
      <c r="Z132" s="1"/>
    </row>
    <row r="133" spans="2:26" ht="15.75">
      <c r="B133" s="68" t="s">
        <v>52</v>
      </c>
      <c r="C133" s="68"/>
      <c r="D133" s="68"/>
      <c r="E133" s="64"/>
      <c r="F133" s="64"/>
      <c r="G133" s="64"/>
      <c r="H133" s="64"/>
      <c r="I133" s="64"/>
      <c r="J133" s="64"/>
      <c r="K133" s="64"/>
      <c r="L133" s="64"/>
      <c r="M133" s="64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5"/>
      <c r="Y133" s="1"/>
      <c r="Z133" s="1"/>
    </row>
    <row r="134" spans="2:26" ht="15.75" hidden="1">
      <c r="B134" s="68"/>
      <c r="C134" s="68"/>
      <c r="D134" s="68"/>
      <c r="E134" s="64"/>
      <c r="F134" s="64"/>
      <c r="G134" s="64"/>
      <c r="H134" s="64"/>
      <c r="I134" s="64"/>
      <c r="J134" s="64"/>
      <c r="K134" s="64"/>
      <c r="L134" s="64"/>
      <c r="M134" s="64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5"/>
      <c r="Y134" s="1"/>
      <c r="Z134" s="1"/>
    </row>
    <row r="135" spans="2:26" ht="15.75" hidden="1">
      <c r="B135" s="68"/>
      <c r="C135" s="68"/>
      <c r="D135" s="68"/>
      <c r="E135" s="69"/>
      <c r="F135" s="64"/>
      <c r="G135" s="64"/>
      <c r="H135" s="64"/>
      <c r="I135" s="64"/>
      <c r="J135" s="64"/>
      <c r="K135" s="64"/>
      <c r="L135" s="64"/>
      <c r="M135" s="64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5"/>
      <c r="Y135" s="1"/>
      <c r="Z135" s="1"/>
    </row>
    <row r="136" spans="2:26" ht="15.75" hidden="1">
      <c r="B136" s="68"/>
      <c r="C136" s="68"/>
      <c r="D136" s="68"/>
      <c r="E136" s="64"/>
      <c r="F136" s="64"/>
      <c r="G136" s="64"/>
      <c r="H136" s="64"/>
      <c r="I136" s="64"/>
      <c r="J136" s="64"/>
      <c r="K136" s="64"/>
      <c r="L136" s="64"/>
      <c r="M136" s="64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5"/>
      <c r="Y136" s="1"/>
      <c r="Z136" s="1"/>
    </row>
    <row r="137" spans="2:26" ht="15.75" hidden="1">
      <c r="B137" s="68"/>
      <c r="C137" s="68"/>
      <c r="D137" s="68"/>
      <c r="E137" s="64"/>
      <c r="F137" s="64"/>
      <c r="G137" s="64"/>
      <c r="H137" s="64"/>
      <c r="I137" s="64"/>
      <c r="J137" s="64"/>
      <c r="K137" s="64"/>
      <c r="L137" s="64"/>
      <c r="M137" s="64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5"/>
      <c r="Y137" s="1"/>
      <c r="Z137" s="1"/>
    </row>
    <row r="138" spans="2:26" ht="15.75" hidden="1">
      <c r="B138" s="68"/>
      <c r="C138" s="68"/>
      <c r="D138" s="68"/>
      <c r="E138" s="64"/>
      <c r="F138" s="64"/>
      <c r="G138" s="64"/>
      <c r="H138" s="64"/>
      <c r="I138" s="64"/>
      <c r="J138" s="64"/>
      <c r="K138" s="64"/>
      <c r="L138" s="64"/>
      <c r="M138" s="64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5"/>
      <c r="Y138" s="1"/>
      <c r="Z138" s="1"/>
    </row>
    <row r="139" spans="2:26" ht="15.75" hidden="1">
      <c r="B139" s="68"/>
      <c r="C139" s="68"/>
      <c r="D139" s="68"/>
      <c r="E139" s="64"/>
      <c r="F139" s="64"/>
      <c r="G139" s="64"/>
      <c r="H139" s="64"/>
      <c r="I139" s="64"/>
      <c r="J139" s="64"/>
      <c r="K139" s="64"/>
      <c r="L139" s="64"/>
      <c r="M139" s="64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5"/>
      <c r="Y139" s="1"/>
      <c r="Z139" s="1"/>
    </row>
    <row r="140" spans="2:26" ht="15.75" hidden="1">
      <c r="B140" s="68"/>
      <c r="C140" s="68"/>
      <c r="D140" s="68"/>
      <c r="E140" s="64"/>
      <c r="F140" s="64"/>
      <c r="G140" s="64"/>
      <c r="H140" s="64"/>
      <c r="I140" s="64"/>
      <c r="J140" s="64"/>
      <c r="K140" s="64"/>
      <c r="L140" s="64"/>
      <c r="M140" s="64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5"/>
      <c r="Y140" s="1"/>
      <c r="Z140" s="1"/>
    </row>
    <row r="141" spans="2:26" ht="15.75" hidden="1">
      <c r="B141" s="68"/>
      <c r="C141" s="68"/>
      <c r="D141" s="68"/>
      <c r="E141" s="64"/>
      <c r="F141" s="64"/>
      <c r="G141" s="64"/>
      <c r="H141" s="64"/>
      <c r="I141" s="64"/>
      <c r="J141" s="64"/>
      <c r="K141" s="64"/>
      <c r="L141" s="64"/>
      <c r="M141" s="64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5"/>
      <c r="Y141" s="1"/>
      <c r="Z141" s="1"/>
    </row>
    <row r="142" spans="2:26" ht="15.75" hidden="1">
      <c r="B142" s="68"/>
      <c r="C142" s="68"/>
      <c r="D142" s="68"/>
      <c r="E142" s="64"/>
      <c r="F142" s="64"/>
      <c r="G142" s="64"/>
      <c r="H142" s="64"/>
      <c r="I142" s="64"/>
      <c r="J142" s="64"/>
      <c r="K142" s="64"/>
      <c r="L142" s="64"/>
      <c r="M142" s="64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5"/>
      <c r="Y142" s="1"/>
      <c r="Z142" s="1"/>
    </row>
    <row r="143" spans="2:26" ht="15.75">
      <c r="B143" s="21" t="s">
        <v>1126</v>
      </c>
      <c r="C143" s="21"/>
      <c r="D143" s="21"/>
      <c r="E143" s="64"/>
      <c r="F143" s="64"/>
      <c r="G143" s="64"/>
      <c r="H143" s="64"/>
      <c r="I143" s="64"/>
      <c r="J143" s="64"/>
      <c r="K143" s="64"/>
      <c r="L143" s="64"/>
      <c r="M143" s="64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5"/>
      <c r="Y143" s="1"/>
      <c r="Z143" s="1"/>
    </row>
    <row r="144" spans="2:26" ht="15.75">
      <c r="B144" s="70"/>
      <c r="C144" s="70"/>
      <c r="D144" s="70"/>
      <c r="E144" s="71"/>
      <c r="F144" s="64"/>
      <c r="G144" s="64"/>
      <c r="H144" s="64"/>
      <c r="I144" s="64"/>
      <c r="J144" s="64"/>
      <c r="K144" s="64"/>
      <c r="L144" s="64"/>
      <c r="M144" s="64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5"/>
      <c r="Y144" s="1"/>
      <c r="Z144" s="1"/>
    </row>
    <row r="145" spans="2:26" ht="21.75" customHeight="1">
      <c r="B145" s="68" t="s">
        <v>1917</v>
      </c>
      <c r="C145" s="68"/>
      <c r="D145" s="68"/>
      <c r="E145" s="68"/>
      <c r="F145" s="68"/>
      <c r="G145" s="64"/>
      <c r="H145" s="64"/>
      <c r="I145" s="64"/>
      <c r="J145" s="64"/>
      <c r="K145" s="64"/>
      <c r="L145" s="64"/>
      <c r="M145" s="64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5"/>
      <c r="Y145" s="1"/>
      <c r="Z145" s="1"/>
    </row>
    <row r="146" spans="2:26" ht="15.75">
      <c r="B146" s="68" t="s">
        <v>1127</v>
      </c>
      <c r="C146" s="68"/>
      <c r="D146" s="68"/>
      <c r="E146" s="68"/>
      <c r="F146" s="68"/>
      <c r="G146" s="64"/>
      <c r="H146" s="64"/>
      <c r="I146" s="64"/>
      <c r="J146" s="64"/>
      <c r="K146" s="64"/>
      <c r="L146" s="64"/>
      <c r="M146" s="64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5"/>
      <c r="Y146" s="1"/>
      <c r="Z146" s="1"/>
    </row>
    <row r="147" spans="5:26" ht="15.75">
      <c r="E147" s="11"/>
      <c r="F147" s="11"/>
      <c r="G147" s="11"/>
      <c r="H147" s="64"/>
      <c r="I147" s="64"/>
      <c r="J147" s="64"/>
      <c r="K147" s="64"/>
      <c r="L147" s="64"/>
      <c r="M147" s="64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5"/>
      <c r="Y147" s="1"/>
      <c r="Z147" s="1"/>
    </row>
    <row r="148" spans="2:26" ht="15.75">
      <c r="B148" s="68" t="s">
        <v>1128</v>
      </c>
      <c r="C148" s="68"/>
      <c r="D148" s="68"/>
      <c r="E148" s="68"/>
      <c r="F148" s="68"/>
      <c r="G148" s="64"/>
      <c r="H148" s="64"/>
      <c r="I148" s="64"/>
      <c r="J148" s="64"/>
      <c r="K148" s="64"/>
      <c r="L148" s="64"/>
      <c r="M148" s="64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5"/>
      <c r="Y148" s="1"/>
      <c r="Z148" s="1"/>
    </row>
    <row r="149" spans="2:26" ht="15.75">
      <c r="B149" s="68" t="s">
        <v>54</v>
      </c>
      <c r="C149" s="68"/>
      <c r="D149" s="68"/>
      <c r="E149" s="68"/>
      <c r="F149" s="68"/>
      <c r="G149" s="64"/>
      <c r="H149" s="64"/>
      <c r="I149" s="64"/>
      <c r="J149" s="64"/>
      <c r="K149" s="64"/>
      <c r="L149" s="64"/>
      <c r="M149" s="64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5"/>
      <c r="Y149" s="1"/>
      <c r="Z149" s="1"/>
    </row>
    <row r="150" spans="2:26" ht="15.75">
      <c r="B150" s="68" t="s">
        <v>55</v>
      </c>
      <c r="C150" s="68"/>
      <c r="D150" s="68"/>
      <c r="E150" s="68"/>
      <c r="F150" s="68"/>
      <c r="G150" s="64"/>
      <c r="H150" s="64"/>
      <c r="I150" s="64"/>
      <c r="J150" s="64"/>
      <c r="K150" s="64"/>
      <c r="L150" s="64"/>
      <c r="M150" s="64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5"/>
      <c r="Y150" s="1"/>
      <c r="Z150" s="1"/>
    </row>
  </sheetData>
  <sheetProtection/>
  <mergeCells count="4">
    <mergeCell ref="E16:F16"/>
    <mergeCell ref="I16:J16"/>
    <mergeCell ref="G16:H16"/>
    <mergeCell ref="B3:D3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34:H51 E53:E87 E34:E51 E22:E32 G22:H32 G90:H94 I67:M74 G53:H87 F22:F94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K738"/>
  <sheetViews>
    <sheetView view="pageBreakPreview" zoomScale="75" zoomScaleNormal="75" zoomScaleSheetLayoutView="75" zoomScalePageLayoutView="0" workbookViewId="0" topLeftCell="B2">
      <selection activeCell="B2" sqref="B2"/>
    </sheetView>
  </sheetViews>
  <sheetFormatPr defaultColWidth="9.00390625" defaultRowHeight="12.75"/>
  <cols>
    <col min="1" max="1" width="1.75390625" style="656" hidden="1" customWidth="1"/>
    <col min="2" max="2" width="10.125" style="657" customWidth="1"/>
    <col min="3" max="3" width="13.25390625" style="657" customWidth="1"/>
    <col min="4" max="4" width="74.375" style="658" customWidth="1"/>
    <col min="5" max="5" width="18.75390625" style="657" customWidth="1"/>
    <col min="6" max="6" width="18.625" style="657" customWidth="1"/>
    <col min="7" max="7" width="17.375" style="656" customWidth="1"/>
    <col min="8" max="8" width="17.125" style="656" customWidth="1"/>
    <col min="9" max="9" width="5.25390625" style="834" hidden="1" customWidth="1"/>
    <col min="10" max="13" width="17.125" style="656" customWidth="1"/>
    <col min="14" max="16384" width="9.125" style="656" customWidth="1"/>
  </cols>
  <sheetData>
    <row r="1" spans="1:9" ht="18" customHeight="1" hidden="1">
      <c r="A1" s="656" t="s">
        <v>411</v>
      </c>
      <c r="B1" s="657" t="s">
        <v>412</v>
      </c>
      <c r="C1" s="657" t="s">
        <v>413</v>
      </c>
      <c r="D1" s="658" t="s">
        <v>414</v>
      </c>
      <c r="E1" s="657" t="s">
        <v>415</v>
      </c>
      <c r="F1" s="657" t="s">
        <v>416</v>
      </c>
      <c r="G1" s="659" t="s">
        <v>1523</v>
      </c>
      <c r="H1" s="656" t="s">
        <v>418</v>
      </c>
      <c r="I1" s="659" t="s">
        <v>1481</v>
      </c>
    </row>
    <row r="2" ht="18" customHeight="1">
      <c r="I2" s="659">
        <v>1</v>
      </c>
    </row>
    <row r="3" spans="5:9" ht="21">
      <c r="E3" s="660"/>
      <c r="I3" s="839">
        <v>1</v>
      </c>
    </row>
    <row r="4" spans="5:9" ht="21">
      <c r="E4" s="661"/>
      <c r="I4" s="839">
        <v>1</v>
      </c>
    </row>
    <row r="5" spans="5:9" ht="21">
      <c r="E5" s="657" t="s">
        <v>1132</v>
      </c>
      <c r="F5" s="657" t="s">
        <v>1132</v>
      </c>
      <c r="I5" s="839">
        <v>1</v>
      </c>
    </row>
    <row r="6" spans="3:9" ht="21">
      <c r="C6" s="662"/>
      <c r="D6" s="663"/>
      <c r="E6" s="661"/>
      <c r="F6" s="657" t="s">
        <v>1132</v>
      </c>
      <c r="I6" s="839">
        <v>1</v>
      </c>
    </row>
    <row r="7" spans="2:9" ht="42" customHeight="1">
      <c r="B7" s="1149" t="str">
        <f>OTCHET!B7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" s="1150"/>
      <c r="D7" s="1150"/>
      <c r="F7" s="664"/>
      <c r="I7" s="839">
        <v>1</v>
      </c>
    </row>
    <row r="8" spans="3:9" ht="21">
      <c r="C8" s="662"/>
      <c r="D8" s="663"/>
      <c r="E8" s="664" t="s">
        <v>1133</v>
      </c>
      <c r="F8" s="664" t="s">
        <v>987</v>
      </c>
      <c r="I8" s="839">
        <v>1</v>
      </c>
    </row>
    <row r="9" spans="2:9" ht="36.75" customHeight="1" thickBot="1">
      <c r="B9" s="1151" t="str">
        <f>OTCHET!B9</f>
        <v>МИНИСТЕРСТВО НА ОКОЛНАТА СРЕДА И ВОДИТЕ</v>
      </c>
      <c r="C9" s="1152"/>
      <c r="D9" s="1152"/>
      <c r="E9" s="665">
        <f>OTCHET!$E9</f>
        <v>41640</v>
      </c>
      <c r="F9" s="666">
        <f>OTCHET!$F9</f>
        <v>41882</v>
      </c>
      <c r="I9" s="839">
        <v>1</v>
      </c>
    </row>
    <row r="10" spans="2:9" ht="21.75" thickBot="1">
      <c r="B10" s="291" t="str">
        <f>OTCHET!B10</f>
        <v>(наименование на разпоредителя с бюджет)</v>
      </c>
      <c r="E10" s="664"/>
      <c r="F10" s="668">
        <f>OTCHET!$F10</f>
        <v>0</v>
      </c>
      <c r="I10" s="839">
        <v>1</v>
      </c>
    </row>
    <row r="11" spans="2:9" ht="10.5" customHeight="1" thickBot="1">
      <c r="B11" s="667"/>
      <c r="E11" s="667"/>
      <c r="I11" s="839">
        <v>1</v>
      </c>
    </row>
    <row r="12" spans="2:9" ht="39" customHeight="1" thickBot="1" thickTop="1">
      <c r="B12" s="1151" t="str">
        <f>OTCHET!B12</f>
        <v>Министерство на околната среда и водите</v>
      </c>
      <c r="C12" s="1152"/>
      <c r="D12" s="1152"/>
      <c r="E12" s="664" t="s">
        <v>1135</v>
      </c>
      <c r="F12" s="669" t="str">
        <f>OTCHET!$F12</f>
        <v>1900</v>
      </c>
      <c r="I12" s="839">
        <v>1</v>
      </c>
    </row>
    <row r="13" spans="2:9" ht="21.75" thickTop="1">
      <c r="B13" s="291" t="str">
        <f>OTCHET!B13</f>
        <v>(наименование на първостепенния разпоредител с бюджет)</v>
      </c>
      <c r="E13" s="670" t="s">
        <v>1137</v>
      </c>
      <c r="F13" s="671" t="s">
        <v>1132</v>
      </c>
      <c r="I13" s="839">
        <v>1</v>
      </c>
    </row>
    <row r="14" spans="2:9" ht="7.5" customHeight="1">
      <c r="B14" s="667"/>
      <c r="E14" s="670"/>
      <c r="F14" s="671"/>
      <c r="I14" s="839">
        <v>1</v>
      </c>
    </row>
    <row r="15" spans="2:9" ht="7.5" customHeight="1">
      <c r="B15" s="667"/>
      <c r="E15" s="670"/>
      <c r="F15" s="671"/>
      <c r="I15" s="839">
        <v>1</v>
      </c>
    </row>
    <row r="16" spans="1:9" ht="7.5" customHeight="1">
      <c r="A16" s="672"/>
      <c r="B16" s="667"/>
      <c r="E16" s="670"/>
      <c r="F16" s="671"/>
      <c r="I16" s="839">
        <v>1</v>
      </c>
    </row>
    <row r="17" spans="1:9" ht="7.5" customHeight="1">
      <c r="A17" s="672"/>
      <c r="B17" s="667"/>
      <c r="E17" s="670"/>
      <c r="F17" s="671"/>
      <c r="I17" s="839">
        <v>1</v>
      </c>
    </row>
    <row r="18" spans="3:9" ht="21.75" thickBot="1">
      <c r="C18" s="662"/>
      <c r="D18" s="663"/>
      <c r="F18" s="667" t="s">
        <v>1138</v>
      </c>
      <c r="I18" s="839">
        <v>1</v>
      </c>
    </row>
    <row r="19" spans="1:9" ht="21.75" thickBot="1">
      <c r="A19" s="672"/>
      <c r="B19" s="673"/>
      <c r="C19" s="674"/>
      <c r="D19" s="675" t="s">
        <v>1139</v>
      </c>
      <c r="E19" s="676" t="s">
        <v>1140</v>
      </c>
      <c r="F19" s="676" t="s">
        <v>1141</v>
      </c>
      <c r="G19" s="676" t="s">
        <v>1141</v>
      </c>
      <c r="H19" s="676" t="s">
        <v>1141</v>
      </c>
      <c r="I19" s="839">
        <v>1</v>
      </c>
    </row>
    <row r="20" spans="2:9" ht="32.25" thickBot="1">
      <c r="B20" s="677" t="s">
        <v>1046</v>
      </c>
      <c r="C20" s="678"/>
      <c r="D20" s="679" t="s">
        <v>1482</v>
      </c>
      <c r="E20" s="680">
        <f>OTCHET!E20</f>
        <v>2014</v>
      </c>
      <c r="F20" s="832" t="s">
        <v>1517</v>
      </c>
      <c r="G20" s="832" t="s">
        <v>1518</v>
      </c>
      <c r="H20" s="367" t="s">
        <v>1462</v>
      </c>
      <c r="I20" s="840">
        <v>1</v>
      </c>
    </row>
    <row r="21" spans="2:9" ht="21.75" thickBot="1">
      <c r="B21" s="681"/>
      <c r="C21" s="682"/>
      <c r="D21" s="683" t="s">
        <v>1144</v>
      </c>
      <c r="E21" s="866"/>
      <c r="F21" s="866"/>
      <c r="G21" s="866"/>
      <c r="H21" s="682"/>
      <c r="I21" s="840">
        <v>1</v>
      </c>
    </row>
    <row r="22" spans="1:9" s="684" customFormat="1" ht="21">
      <c r="A22" s="684">
        <v>5</v>
      </c>
      <c r="B22" s="685">
        <v>100</v>
      </c>
      <c r="C22" s="1153" t="s">
        <v>1145</v>
      </c>
      <c r="D22" s="1154"/>
      <c r="E22" s="846">
        <f>OTCHET!$E22</f>
        <v>0</v>
      </c>
      <c r="F22" s="846">
        <f>OTCHET!$F22</f>
        <v>0</v>
      </c>
      <c r="G22" s="686">
        <f>OTCHET!$G22</f>
        <v>0</v>
      </c>
      <c r="H22" s="686">
        <f>OTCHET!$H22</f>
        <v>0</v>
      </c>
      <c r="I22" s="835">
        <f aca="true" t="shared" si="0" ref="I22:I48">(IF(E22&lt;&gt;0,$I$2,IF(H22&lt;&gt;0,$I$2,"")))</f>
      </c>
    </row>
    <row r="23" spans="1:9" s="687" customFormat="1" ht="21">
      <c r="A23" s="687">
        <v>25</v>
      </c>
      <c r="B23" s="688">
        <v>200</v>
      </c>
      <c r="C23" s="1098" t="s">
        <v>1149</v>
      </c>
      <c r="D23" s="1099"/>
      <c r="E23" s="847">
        <f>OTCHET!$E28</f>
        <v>0</v>
      </c>
      <c r="F23" s="847">
        <f>OTCHET!$F28</f>
        <v>0</v>
      </c>
      <c r="G23" s="689">
        <f>OTCHET!$G28</f>
        <v>0</v>
      </c>
      <c r="H23" s="689">
        <f>OTCHET!$H28</f>
        <v>0</v>
      </c>
      <c r="I23" s="835">
        <f t="shared" si="0"/>
      </c>
    </row>
    <row r="24" spans="1:9" s="687" customFormat="1" ht="32.25" customHeight="1">
      <c r="A24" s="687">
        <v>50</v>
      </c>
      <c r="B24" s="688">
        <v>400</v>
      </c>
      <c r="C24" s="1066" t="s">
        <v>1154</v>
      </c>
      <c r="D24" s="1113"/>
      <c r="E24" s="847">
        <f>OTCHET!$E33</f>
        <v>0</v>
      </c>
      <c r="F24" s="847">
        <f>OTCHET!$F33</f>
        <v>0</v>
      </c>
      <c r="G24" s="689">
        <f>OTCHET!$G33</f>
        <v>0</v>
      </c>
      <c r="H24" s="689">
        <f>OTCHET!$H33</f>
        <v>0</v>
      </c>
      <c r="I24" s="835">
        <f t="shared" si="0"/>
      </c>
    </row>
    <row r="25" spans="1:9" s="687" customFormat="1" ht="21">
      <c r="A25" s="690">
        <v>65</v>
      </c>
      <c r="B25" s="688">
        <v>800</v>
      </c>
      <c r="C25" s="1098" t="s">
        <v>1941</v>
      </c>
      <c r="D25" s="1099"/>
      <c r="E25" s="847">
        <f>OTCHET!$E39</f>
        <v>0</v>
      </c>
      <c r="F25" s="847">
        <f>OTCHET!$F39</f>
        <v>0</v>
      </c>
      <c r="G25" s="689">
        <f>OTCHET!$G39</f>
        <v>0</v>
      </c>
      <c r="H25" s="689">
        <f>OTCHET!$H39</f>
        <v>0</v>
      </c>
      <c r="I25" s="835">
        <f t="shared" si="0"/>
      </c>
    </row>
    <row r="26" spans="1:9" s="687" customFormat="1" ht="21">
      <c r="A26" s="687">
        <v>95</v>
      </c>
      <c r="B26" s="688">
        <v>1000</v>
      </c>
      <c r="C26" s="1098" t="s">
        <v>1163</v>
      </c>
      <c r="D26" s="1099"/>
      <c r="E26" s="847">
        <f>OTCHET!$E44</f>
        <v>0</v>
      </c>
      <c r="F26" s="847">
        <f>OTCHET!$F44</f>
        <v>0</v>
      </c>
      <c r="G26" s="689">
        <f>OTCHET!$G44</f>
        <v>0</v>
      </c>
      <c r="H26" s="689">
        <f>OTCHET!$H44</f>
        <v>0</v>
      </c>
      <c r="I26" s="835">
        <f t="shared" si="0"/>
      </c>
    </row>
    <row r="27" spans="1:9" s="687" customFormat="1" ht="21">
      <c r="A27" s="687">
        <v>130</v>
      </c>
      <c r="B27" s="688">
        <v>1300</v>
      </c>
      <c r="C27" s="1098" t="s">
        <v>1483</v>
      </c>
      <c r="D27" s="1099"/>
      <c r="E27" s="847">
        <f>OTCHET!$E49</f>
        <v>0</v>
      </c>
      <c r="F27" s="847">
        <f>OTCHET!$F49</f>
        <v>0</v>
      </c>
      <c r="G27" s="689">
        <f>OTCHET!$G49</f>
        <v>0</v>
      </c>
      <c r="H27" s="689">
        <f>OTCHET!$H49</f>
        <v>0</v>
      </c>
      <c r="I27" s="835">
        <f t="shared" si="0"/>
      </c>
    </row>
    <row r="28" spans="1:9" s="687" customFormat="1" ht="21">
      <c r="A28" s="687">
        <v>160</v>
      </c>
      <c r="B28" s="688">
        <v>1400</v>
      </c>
      <c r="C28" s="1098" t="s">
        <v>1174</v>
      </c>
      <c r="D28" s="1099"/>
      <c r="E28" s="847">
        <f>OTCHET!$E55</f>
        <v>0</v>
      </c>
      <c r="F28" s="847">
        <f>OTCHET!$F55</f>
        <v>0</v>
      </c>
      <c r="G28" s="689">
        <f>OTCHET!$G55</f>
        <v>0</v>
      </c>
      <c r="H28" s="689">
        <f>OTCHET!$H55</f>
        <v>0</v>
      </c>
      <c r="I28" s="835">
        <f t="shared" si="0"/>
      </c>
    </row>
    <row r="29" spans="1:9" s="687" customFormat="1" ht="21">
      <c r="A29" s="687">
        <v>175</v>
      </c>
      <c r="B29" s="688">
        <v>1500</v>
      </c>
      <c r="C29" s="1098" t="s">
        <v>1177</v>
      </c>
      <c r="D29" s="1099"/>
      <c r="E29" s="847">
        <f>OTCHET!$E58</f>
        <v>0</v>
      </c>
      <c r="F29" s="847">
        <f>OTCHET!$F58</f>
        <v>0</v>
      </c>
      <c r="G29" s="689">
        <f>OTCHET!$G58</f>
        <v>0</v>
      </c>
      <c r="H29" s="689">
        <f>OTCHET!$H58</f>
        <v>0</v>
      </c>
      <c r="I29" s="835">
        <f t="shared" si="0"/>
      </c>
    </row>
    <row r="30" spans="2:9" s="687" customFormat="1" ht="21">
      <c r="B30" s="688">
        <v>1600</v>
      </c>
      <c r="C30" s="1098" t="s">
        <v>1180</v>
      </c>
      <c r="D30" s="1099"/>
      <c r="E30" s="847">
        <f>OTCHET!$E61</f>
        <v>0</v>
      </c>
      <c r="F30" s="847">
        <f>OTCHET!$F61</f>
        <v>0</v>
      </c>
      <c r="G30" s="689">
        <f>OTCHET!$G61</f>
        <v>0</v>
      </c>
      <c r="H30" s="689">
        <f>OTCHET!$H61</f>
        <v>0</v>
      </c>
      <c r="I30" s="835">
        <f t="shared" si="0"/>
      </c>
    </row>
    <row r="31" spans="1:9" s="687" customFormat="1" ht="21">
      <c r="A31" s="687">
        <v>200</v>
      </c>
      <c r="B31" s="688">
        <v>1700</v>
      </c>
      <c r="C31" s="1098" t="s">
        <v>1181</v>
      </c>
      <c r="D31" s="1099"/>
      <c r="E31" s="847">
        <f>OTCHET!$E62</f>
        <v>0</v>
      </c>
      <c r="F31" s="847">
        <f>OTCHET!$F62</f>
        <v>0</v>
      </c>
      <c r="G31" s="689">
        <f>OTCHET!$G62</f>
        <v>0</v>
      </c>
      <c r="H31" s="689">
        <f>OTCHET!$H62</f>
        <v>0</v>
      </c>
      <c r="I31" s="835">
        <f t="shared" si="0"/>
      </c>
    </row>
    <row r="32" spans="1:9" s="687" customFormat="1" ht="21">
      <c r="A32" s="691">
        <v>231</v>
      </c>
      <c r="B32" s="688">
        <v>1800</v>
      </c>
      <c r="C32" s="1098" t="s">
        <v>1188</v>
      </c>
      <c r="D32" s="1099"/>
      <c r="E32" s="847">
        <f>OTCHET!$E69</f>
        <v>0</v>
      </c>
      <c r="F32" s="847">
        <f>OTCHET!$F69</f>
        <v>0</v>
      </c>
      <c r="G32" s="689">
        <f>OTCHET!$G69</f>
        <v>0</v>
      </c>
      <c r="H32" s="689">
        <f>OTCHET!$H69</f>
        <v>0</v>
      </c>
      <c r="I32" s="835">
        <f t="shared" si="0"/>
      </c>
    </row>
    <row r="33" spans="1:9" s="687" customFormat="1" ht="21">
      <c r="A33" s="687">
        <v>235</v>
      </c>
      <c r="B33" s="688">
        <v>1900</v>
      </c>
      <c r="C33" s="1098" t="s">
        <v>1189</v>
      </c>
      <c r="D33" s="1099"/>
      <c r="E33" s="847">
        <f>OTCHET!$E70</f>
        <v>0</v>
      </c>
      <c r="F33" s="847">
        <f>OTCHET!$F70</f>
        <v>0</v>
      </c>
      <c r="G33" s="689">
        <f>OTCHET!$G70</f>
        <v>0</v>
      </c>
      <c r="H33" s="689">
        <f>OTCHET!$H70</f>
        <v>0</v>
      </c>
      <c r="I33" s="835">
        <f t="shared" si="0"/>
      </c>
    </row>
    <row r="34" spans="1:9" s="687" customFormat="1" ht="21">
      <c r="A34" s="687">
        <v>255</v>
      </c>
      <c r="B34" s="688">
        <v>2000</v>
      </c>
      <c r="C34" s="1098" t="s">
        <v>1190</v>
      </c>
      <c r="D34" s="1099"/>
      <c r="E34" s="847">
        <f>OTCHET!$E71</f>
        <v>0</v>
      </c>
      <c r="F34" s="847">
        <f>OTCHET!$F71</f>
        <v>0</v>
      </c>
      <c r="G34" s="689">
        <f>OTCHET!$G71</f>
        <v>0</v>
      </c>
      <c r="H34" s="689">
        <f>OTCHET!$H71</f>
        <v>0</v>
      </c>
      <c r="I34" s="835">
        <f t="shared" si="0"/>
      </c>
    </row>
    <row r="35" spans="1:9" s="687" customFormat="1" ht="21">
      <c r="A35" s="687">
        <v>265</v>
      </c>
      <c r="B35" s="688">
        <v>2400</v>
      </c>
      <c r="C35" s="1098" t="s">
        <v>1191</v>
      </c>
      <c r="D35" s="1099"/>
      <c r="E35" s="847">
        <f>OTCHET!$E72</f>
        <v>0</v>
      </c>
      <c r="F35" s="847">
        <f>OTCHET!$F72</f>
        <v>0</v>
      </c>
      <c r="G35" s="689">
        <f>OTCHET!$G72</f>
        <v>0</v>
      </c>
      <c r="H35" s="689">
        <f>OTCHET!$H72</f>
        <v>0</v>
      </c>
      <c r="I35" s="835">
        <f t="shared" si="0"/>
      </c>
    </row>
    <row r="36" spans="1:9" s="687" customFormat="1" ht="21">
      <c r="A36" s="692">
        <v>350</v>
      </c>
      <c r="B36" s="693">
        <v>2500</v>
      </c>
      <c r="C36" s="1087" t="s">
        <v>1206</v>
      </c>
      <c r="D36" s="1088"/>
      <c r="E36" s="847">
        <f>OTCHET!$E87</f>
        <v>0</v>
      </c>
      <c r="F36" s="847">
        <f>OTCHET!$F87</f>
        <v>0</v>
      </c>
      <c r="G36" s="689">
        <f>OTCHET!$G87</f>
        <v>0</v>
      </c>
      <c r="H36" s="689">
        <f>OTCHET!$H87</f>
        <v>0</v>
      </c>
      <c r="I36" s="835">
        <f t="shared" si="0"/>
      </c>
    </row>
    <row r="37" spans="1:9" s="687" customFormat="1" ht="21">
      <c r="A37" s="694">
        <v>360</v>
      </c>
      <c r="B37" s="688">
        <v>2600</v>
      </c>
      <c r="C37" s="1087" t="s">
        <v>526</v>
      </c>
      <c r="D37" s="1088"/>
      <c r="E37" s="847">
        <f>OTCHET!$E90</f>
        <v>0</v>
      </c>
      <c r="F37" s="847">
        <f>OTCHET!$F90</f>
        <v>0</v>
      </c>
      <c r="G37" s="689">
        <f>OTCHET!$G90</f>
        <v>0</v>
      </c>
      <c r="H37" s="689">
        <f>OTCHET!$H90</f>
        <v>0</v>
      </c>
      <c r="I37" s="835">
        <f t="shared" si="0"/>
      </c>
    </row>
    <row r="38" spans="1:9" s="687" customFormat="1" ht="21">
      <c r="A38" s="694">
        <v>370</v>
      </c>
      <c r="B38" s="688">
        <v>2700</v>
      </c>
      <c r="C38" s="1098" t="s">
        <v>527</v>
      </c>
      <c r="D38" s="1099"/>
      <c r="E38" s="847">
        <f>OTCHET!$E91</f>
        <v>0</v>
      </c>
      <c r="F38" s="847">
        <f>OTCHET!$F91</f>
        <v>0</v>
      </c>
      <c r="G38" s="689">
        <f>OTCHET!$G91</f>
        <v>0</v>
      </c>
      <c r="H38" s="689">
        <f>OTCHET!$H91</f>
        <v>0</v>
      </c>
      <c r="I38" s="835">
        <f t="shared" si="0"/>
      </c>
    </row>
    <row r="39" spans="1:9" s="687" customFormat="1" ht="21">
      <c r="A39" s="694">
        <v>445</v>
      </c>
      <c r="B39" s="688">
        <v>2800</v>
      </c>
      <c r="C39" s="1098" t="s">
        <v>1223</v>
      </c>
      <c r="D39" s="1099"/>
      <c r="E39" s="847">
        <f>OTCHET!$E105</f>
        <v>0</v>
      </c>
      <c r="F39" s="847">
        <f>OTCHET!$F105</f>
        <v>0</v>
      </c>
      <c r="G39" s="689">
        <f>OTCHET!$G105</f>
        <v>0</v>
      </c>
      <c r="H39" s="689">
        <f>OTCHET!$H105</f>
        <v>0</v>
      </c>
      <c r="I39" s="835">
        <f t="shared" si="0"/>
      </c>
    </row>
    <row r="40" spans="1:9" s="687" customFormat="1" ht="21">
      <c r="A40" s="694">
        <v>470</v>
      </c>
      <c r="B40" s="688">
        <v>3600</v>
      </c>
      <c r="C40" s="1098" t="s">
        <v>1226</v>
      </c>
      <c r="D40" s="1099"/>
      <c r="E40" s="847">
        <f>OTCHET!$E109</f>
        <v>0</v>
      </c>
      <c r="F40" s="847">
        <f>OTCHET!$F109</f>
        <v>0</v>
      </c>
      <c r="G40" s="689">
        <f>OTCHET!$G109</f>
        <v>0</v>
      </c>
      <c r="H40" s="689">
        <f>OTCHET!$H109</f>
        <v>0</v>
      </c>
      <c r="I40" s="835">
        <f t="shared" si="0"/>
      </c>
    </row>
    <row r="41" spans="1:9" s="687" customFormat="1" ht="21">
      <c r="A41" s="694">
        <v>495</v>
      </c>
      <c r="B41" s="688">
        <v>3700</v>
      </c>
      <c r="C41" s="1098" t="s">
        <v>1231</v>
      </c>
      <c r="D41" s="1099"/>
      <c r="E41" s="847">
        <f>OTCHET!$E115</f>
        <v>0</v>
      </c>
      <c r="F41" s="847">
        <f>OTCHET!$F115</f>
        <v>0</v>
      </c>
      <c r="G41" s="689">
        <f>OTCHET!$G115</f>
        <v>0</v>
      </c>
      <c r="H41" s="689">
        <f>OTCHET!$H115</f>
        <v>0</v>
      </c>
      <c r="I41" s="835">
        <f t="shared" si="0"/>
      </c>
    </row>
    <row r="42" spans="1:29" s="698" customFormat="1" ht="21.75" thickBot="1">
      <c r="A42" s="695">
        <v>515</v>
      </c>
      <c r="B42" s="688">
        <v>4000</v>
      </c>
      <c r="C42" s="696" t="s">
        <v>1235</v>
      </c>
      <c r="D42" s="848"/>
      <c r="E42" s="847">
        <f>OTCHET!$E119</f>
        <v>0</v>
      </c>
      <c r="F42" s="847">
        <f>OTCHET!$F119</f>
        <v>0</v>
      </c>
      <c r="G42" s="689">
        <f>OTCHET!$G119</f>
        <v>0</v>
      </c>
      <c r="H42" s="689">
        <f>OTCHET!$H119</f>
        <v>0</v>
      </c>
      <c r="I42" s="835">
        <f t="shared" si="0"/>
      </c>
      <c r="J42" s="697"/>
      <c r="K42" s="697"/>
      <c r="L42" s="697"/>
      <c r="M42" s="697"/>
      <c r="N42" s="697"/>
      <c r="O42" s="697"/>
      <c r="P42" s="697"/>
      <c r="Q42" s="697"/>
      <c r="R42" s="697"/>
      <c r="S42" s="697"/>
      <c r="T42" s="697"/>
      <c r="U42" s="697"/>
      <c r="AB42" s="699"/>
      <c r="AC42" s="699"/>
    </row>
    <row r="43" spans="1:10" s="687" customFormat="1" ht="21">
      <c r="A43" s="694">
        <v>540</v>
      </c>
      <c r="B43" s="688">
        <v>4100</v>
      </c>
      <c r="C43" s="1098" t="s">
        <v>706</v>
      </c>
      <c r="D43" s="1099"/>
      <c r="E43" s="847">
        <f>OTCHET!$E131</f>
        <v>0</v>
      </c>
      <c r="F43" s="847">
        <f>OTCHET!$F131</f>
        <v>0</v>
      </c>
      <c r="G43" s="689">
        <f>OTCHET!$G131</f>
        <v>0</v>
      </c>
      <c r="H43" s="689">
        <f>OTCHET!$H131</f>
        <v>0</v>
      </c>
      <c r="I43" s="835">
        <f t="shared" si="0"/>
      </c>
      <c r="J43" s="700"/>
    </row>
    <row r="44" spans="1:10" s="687" customFormat="1" ht="21">
      <c r="A44" s="694">
        <v>550</v>
      </c>
      <c r="B44" s="688">
        <v>4200</v>
      </c>
      <c r="C44" s="1098" t="s">
        <v>707</v>
      </c>
      <c r="D44" s="1099"/>
      <c r="E44" s="847">
        <f>OTCHET!$E132</f>
        <v>0</v>
      </c>
      <c r="F44" s="847">
        <f>OTCHET!$F132</f>
        <v>0</v>
      </c>
      <c r="G44" s="689">
        <f>OTCHET!$G132</f>
        <v>0</v>
      </c>
      <c r="H44" s="689">
        <f>OTCHET!$H132</f>
        <v>0</v>
      </c>
      <c r="I44" s="835">
        <f t="shared" si="0"/>
      </c>
      <c r="J44" s="700"/>
    </row>
    <row r="45" spans="1:10" s="687" customFormat="1" ht="21">
      <c r="A45" s="694">
        <v>560</v>
      </c>
      <c r="B45" s="688" t="s">
        <v>708</v>
      </c>
      <c r="C45" s="1098" t="s">
        <v>15</v>
      </c>
      <c r="D45" s="1099"/>
      <c r="E45" s="847">
        <f>OTCHET!$E133</f>
        <v>0</v>
      </c>
      <c r="F45" s="847">
        <f>OTCHET!$F133</f>
        <v>23297</v>
      </c>
      <c r="G45" s="689">
        <f>OTCHET!$G133</f>
        <v>0</v>
      </c>
      <c r="H45" s="689">
        <f>OTCHET!$H133</f>
        <v>23297</v>
      </c>
      <c r="I45" s="835">
        <f t="shared" si="0"/>
        <v>1</v>
      </c>
      <c r="J45" s="700"/>
    </row>
    <row r="46" spans="1:9" s="687" customFormat="1" ht="21">
      <c r="A46" s="694">
        <v>575</v>
      </c>
      <c r="B46" s="688">
        <v>4600</v>
      </c>
      <c r="C46" s="1098" t="s">
        <v>18</v>
      </c>
      <c r="D46" s="1099"/>
      <c r="E46" s="851">
        <f>OTCHET!$E136</f>
        <v>0</v>
      </c>
      <c r="F46" s="851">
        <f>OTCHET!$F136</f>
        <v>0</v>
      </c>
      <c r="G46" s="735">
        <f>OTCHET!$G136</f>
        <v>35375</v>
      </c>
      <c r="H46" s="735">
        <f>OTCHET!$H136</f>
        <v>35375</v>
      </c>
      <c r="I46" s="835">
        <f t="shared" si="0"/>
        <v>1</v>
      </c>
    </row>
    <row r="47" spans="1:9" s="687" customFormat="1" ht="21">
      <c r="A47" s="694">
        <v>575</v>
      </c>
      <c r="B47" s="688">
        <v>4700</v>
      </c>
      <c r="C47" s="1098" t="s">
        <v>845</v>
      </c>
      <c r="D47" s="1099"/>
      <c r="E47" s="847">
        <f>OTCHET!$E1137</f>
        <v>0</v>
      </c>
      <c r="F47" s="847">
        <f>OTCHET!$F145</f>
        <v>0</v>
      </c>
      <c r="G47" s="689">
        <f>OTCHET!$G145</f>
        <v>0</v>
      </c>
      <c r="H47" s="689">
        <f>OTCHET!$H145</f>
        <v>0</v>
      </c>
      <c r="I47" s="835">
        <f>(IF(E47&lt;&gt;0,$I$2,IF(H47&lt;&gt;0,$I$2,"")))</f>
      </c>
    </row>
    <row r="48" spans="1:9" s="687" customFormat="1" ht="21.75" thickBot="1">
      <c r="A48" s="694">
        <v>575</v>
      </c>
      <c r="B48" s="688">
        <v>4800</v>
      </c>
      <c r="C48" s="1147" t="s">
        <v>846</v>
      </c>
      <c r="D48" s="1148"/>
      <c r="E48" s="927">
        <f>OTCHET!$E154</f>
        <v>0</v>
      </c>
      <c r="F48" s="927">
        <f>OTCHET!$F154</f>
        <v>0</v>
      </c>
      <c r="G48" s="928">
        <f>OTCHET!$G154</f>
        <v>0</v>
      </c>
      <c r="H48" s="928">
        <f>OTCHET!$H154</f>
        <v>0</v>
      </c>
      <c r="I48" s="835">
        <f t="shared" si="0"/>
      </c>
    </row>
    <row r="49" spans="1:10" s="672" customFormat="1" ht="21.75" thickBot="1">
      <c r="A49" s="701">
        <v>620</v>
      </c>
      <c r="B49" s="702"/>
      <c r="C49" s="703"/>
      <c r="D49" s="849" t="s">
        <v>710</v>
      </c>
      <c r="E49" s="704">
        <f>OTCHET!$E163</f>
        <v>0</v>
      </c>
      <c r="F49" s="704">
        <f>OTCHET!$F163</f>
        <v>23297</v>
      </c>
      <c r="G49" s="704">
        <f>OTCHET!$G163</f>
        <v>35375</v>
      </c>
      <c r="H49" s="704">
        <f>OTCHET!$H163</f>
        <v>58672</v>
      </c>
      <c r="I49" s="841">
        <v>1</v>
      </c>
      <c r="J49" s="705"/>
    </row>
    <row r="50" spans="2:10" s="672" customFormat="1" ht="9" customHeight="1">
      <c r="B50" s="706"/>
      <c r="C50" s="707"/>
      <c r="D50" s="708"/>
      <c r="E50" s="709"/>
      <c r="F50" s="709"/>
      <c r="G50" s="656"/>
      <c r="H50" s="705"/>
      <c r="I50" s="841">
        <v>1</v>
      </c>
      <c r="J50" s="705"/>
    </row>
    <row r="51" spans="2:10" s="672" customFormat="1" ht="7.5" customHeight="1">
      <c r="B51" s="706"/>
      <c r="C51" s="707"/>
      <c r="D51" s="708"/>
      <c r="E51" s="709"/>
      <c r="F51" s="709"/>
      <c r="G51" s="656"/>
      <c r="H51" s="705"/>
      <c r="I51" s="841">
        <v>1</v>
      </c>
      <c r="J51" s="705"/>
    </row>
    <row r="52" spans="2:10" s="672" customFormat="1" ht="21">
      <c r="B52" s="657"/>
      <c r="C52" s="657"/>
      <c r="D52" s="658"/>
      <c r="E52" s="710"/>
      <c r="F52" s="710"/>
      <c r="G52" s="656"/>
      <c r="H52" s="705"/>
      <c r="I52" s="841">
        <v>1</v>
      </c>
      <c r="J52" s="705"/>
    </row>
    <row r="53" spans="2:10" s="672" customFormat="1" ht="21">
      <c r="B53" s="657"/>
      <c r="C53" s="662"/>
      <c r="D53" s="663"/>
      <c r="E53" s="710"/>
      <c r="F53" s="710"/>
      <c r="G53" s="656"/>
      <c r="H53" s="705"/>
      <c r="I53" s="841">
        <v>1</v>
      </c>
      <c r="J53" s="705"/>
    </row>
    <row r="54" spans="2:10" s="672" customFormat="1" ht="44.25" customHeight="1">
      <c r="B54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54" s="1071"/>
      <c r="D54" s="1071"/>
      <c r="E54" s="710"/>
      <c r="F54" s="710"/>
      <c r="G54" s="656"/>
      <c r="H54" s="705"/>
      <c r="I54" s="841">
        <v>1</v>
      </c>
      <c r="J54" s="705"/>
    </row>
    <row r="55" spans="2:10" s="672" customFormat="1" ht="21">
      <c r="B55" s="657"/>
      <c r="C55" s="662"/>
      <c r="D55" s="663"/>
      <c r="E55" s="711" t="s">
        <v>1133</v>
      </c>
      <c r="F55" s="711" t="s">
        <v>987</v>
      </c>
      <c r="G55" s="656"/>
      <c r="H55" s="705"/>
      <c r="I55" s="841">
        <v>1</v>
      </c>
      <c r="J55" s="705"/>
    </row>
    <row r="56" spans="2:10" s="672" customFormat="1" ht="38.25" customHeight="1" thickBot="1">
      <c r="B56" s="1072" t="str">
        <f>$B$9</f>
        <v>МИНИСТЕРСТВО НА ОКОЛНАТА СРЕДА И ВОДИТЕ</v>
      </c>
      <c r="C56" s="1073"/>
      <c r="D56" s="1073"/>
      <c r="E56" s="713">
        <f>$E$9</f>
        <v>41640</v>
      </c>
      <c r="F56" s="714">
        <f>$F$9</f>
        <v>41882</v>
      </c>
      <c r="G56" s="656"/>
      <c r="H56" s="705"/>
      <c r="I56" s="841">
        <v>1</v>
      </c>
      <c r="J56" s="705"/>
    </row>
    <row r="57" spans="2:10" s="672" customFormat="1" ht="21.75" thickBot="1">
      <c r="B57" s="667" t="str">
        <f>$B$10</f>
        <v>(наименование на разпоредителя с бюджет)</v>
      </c>
      <c r="C57" s="657"/>
      <c r="D57" s="658"/>
      <c r="E57" s="710"/>
      <c r="F57" s="715">
        <f>$F$10</f>
        <v>0</v>
      </c>
      <c r="G57" s="656"/>
      <c r="H57" s="705"/>
      <c r="I57" s="841">
        <v>1</v>
      </c>
      <c r="J57" s="705"/>
    </row>
    <row r="58" spans="2:10" s="672" customFormat="1" ht="12.75" customHeight="1" thickBot="1">
      <c r="B58" s="667"/>
      <c r="C58" s="657"/>
      <c r="D58" s="658"/>
      <c r="E58" s="716"/>
      <c r="F58" s="710"/>
      <c r="G58" s="656"/>
      <c r="H58" s="705"/>
      <c r="I58" s="841">
        <v>1</v>
      </c>
      <c r="J58" s="705"/>
    </row>
    <row r="59" spans="2:10" s="672" customFormat="1" ht="38.25" customHeight="1" thickBot="1" thickTop="1">
      <c r="B59" s="1072" t="str">
        <f>$B$12</f>
        <v>Министерство на околната среда и водите</v>
      </c>
      <c r="C59" s="1073"/>
      <c r="D59" s="1073"/>
      <c r="E59" s="710" t="s">
        <v>1135</v>
      </c>
      <c r="F59" s="717" t="str">
        <f>$F$12</f>
        <v>1900</v>
      </c>
      <c r="G59" s="656"/>
      <c r="H59" s="705"/>
      <c r="I59" s="841">
        <v>1</v>
      </c>
      <c r="J59" s="705"/>
    </row>
    <row r="60" spans="2:10" s="672" customFormat="1" ht="21.75" thickTop="1">
      <c r="B60" s="667" t="str">
        <f>$B$13</f>
        <v>(наименование на първостепенния разпоредител с бюджет)</v>
      </c>
      <c r="C60" s="657"/>
      <c r="D60" s="658"/>
      <c r="E60" s="716" t="s">
        <v>1137</v>
      </c>
      <c r="F60" s="710"/>
      <c r="G60" s="656"/>
      <c r="H60" s="705"/>
      <c r="I60" s="841">
        <v>1</v>
      </c>
      <c r="J60" s="705"/>
    </row>
    <row r="61" spans="2:10" s="672" customFormat="1" ht="13.5" customHeight="1">
      <c r="B61" s="706"/>
      <c r="C61" s="707"/>
      <c r="D61" s="708"/>
      <c r="E61" s="709"/>
      <c r="F61" s="709"/>
      <c r="G61" s="656"/>
      <c r="H61" s="705"/>
      <c r="I61" s="841">
        <v>1</v>
      </c>
      <c r="J61" s="705"/>
    </row>
    <row r="62" spans="2:10" s="672" customFormat="1" ht="21.75" thickBot="1">
      <c r="B62" s="657"/>
      <c r="C62" s="662"/>
      <c r="D62" s="663"/>
      <c r="E62" s="710"/>
      <c r="F62" s="716" t="s">
        <v>1138</v>
      </c>
      <c r="G62" s="656"/>
      <c r="H62" s="705"/>
      <c r="I62" s="841">
        <v>1</v>
      </c>
      <c r="J62" s="705"/>
    </row>
    <row r="63" spans="2:13" s="672" customFormat="1" ht="21" customHeight="1">
      <c r="B63" s="718" t="s">
        <v>1046</v>
      </c>
      <c r="C63" s="1143" t="s">
        <v>1027</v>
      </c>
      <c r="D63" s="1144"/>
      <c r="E63" s="719" t="s">
        <v>1140</v>
      </c>
      <c r="F63" s="720" t="s">
        <v>1141</v>
      </c>
      <c r="G63" s="720" t="s">
        <v>1141</v>
      </c>
      <c r="H63" s="720" t="s">
        <v>1141</v>
      </c>
      <c r="I63" s="841">
        <v>1</v>
      </c>
      <c r="J63" s="1136" t="s">
        <v>1519</v>
      </c>
      <c r="K63" s="1136" t="s">
        <v>1520</v>
      </c>
      <c r="L63" s="1136" t="s">
        <v>1521</v>
      </c>
      <c r="M63" s="1136" t="s">
        <v>1522</v>
      </c>
    </row>
    <row r="64" spans="2:13" s="672" customFormat="1" ht="49.5" customHeight="1" thickBot="1">
      <c r="B64" s="721"/>
      <c r="C64" s="1139" t="s">
        <v>1484</v>
      </c>
      <c r="D64" s="1140"/>
      <c r="E64" s="722">
        <f>+E20</f>
        <v>2014</v>
      </c>
      <c r="F64" s="832" t="s">
        <v>1517</v>
      </c>
      <c r="G64" s="832" t="s">
        <v>1518</v>
      </c>
      <c r="H64" s="367" t="s">
        <v>1462</v>
      </c>
      <c r="I64" s="841">
        <v>1</v>
      </c>
      <c r="J64" s="1145"/>
      <c r="K64" s="1145"/>
      <c r="L64" s="1137"/>
      <c r="M64" s="1137"/>
    </row>
    <row r="65" spans="2:13" s="672" customFormat="1" ht="39" customHeight="1" thickBot="1">
      <c r="B65" s="723"/>
      <c r="C65" s="1141" t="s">
        <v>712</v>
      </c>
      <c r="D65" s="1142"/>
      <c r="E65" s="724"/>
      <c r="F65" s="724"/>
      <c r="G65" s="724"/>
      <c r="H65" s="724"/>
      <c r="I65" s="841">
        <v>1</v>
      </c>
      <c r="J65" s="1146"/>
      <c r="K65" s="1146"/>
      <c r="L65" s="1138"/>
      <c r="M65" s="1138"/>
    </row>
    <row r="66" spans="1:13" s="687" customFormat="1" ht="34.5" customHeight="1">
      <c r="A66" s="694">
        <v>5</v>
      </c>
      <c r="B66" s="685">
        <v>100</v>
      </c>
      <c r="C66" s="1107" t="s">
        <v>714</v>
      </c>
      <c r="D66" s="1106"/>
      <c r="E66" s="846">
        <f>OTCHET!$E181</f>
        <v>0</v>
      </c>
      <c r="F66" s="846">
        <f>OTCHET!$F181</f>
        <v>8906</v>
      </c>
      <c r="G66" s="686">
        <f>OTCHET!$G181</f>
        <v>0</v>
      </c>
      <c r="H66" s="686">
        <f>OTCHET!$H181</f>
        <v>8906</v>
      </c>
      <c r="I66" s="835">
        <f aca="true" t="shared" si="1" ref="I66:I95">(IF(E66&lt;&gt;0,$I$2,IF(H66&lt;&gt;0,$I$2,"")))</f>
        <v>1</v>
      </c>
      <c r="J66" s="725"/>
      <c r="K66" s="867"/>
      <c r="L66" s="725"/>
      <c r="M66" s="726"/>
    </row>
    <row r="67" spans="1:13" s="687" customFormat="1" ht="21">
      <c r="A67" s="694">
        <v>35</v>
      </c>
      <c r="B67" s="688">
        <v>200</v>
      </c>
      <c r="C67" s="1087" t="s">
        <v>717</v>
      </c>
      <c r="D67" s="1088"/>
      <c r="E67" s="847">
        <f>OTCHET!$E184</f>
        <v>0</v>
      </c>
      <c r="F67" s="847">
        <f>OTCHET!$F184</f>
        <v>0</v>
      </c>
      <c r="G67" s="689">
        <f>OTCHET!$G184</f>
        <v>9427</v>
      </c>
      <c r="H67" s="689">
        <f>OTCHET!$H184</f>
        <v>9427</v>
      </c>
      <c r="I67" s="835">
        <f t="shared" si="1"/>
        <v>1</v>
      </c>
      <c r="J67" s="727"/>
      <c r="K67" s="868"/>
      <c r="L67" s="727"/>
      <c r="M67" s="728"/>
    </row>
    <row r="68" spans="1:13" s="687" customFormat="1" ht="21">
      <c r="A68" s="694">
        <v>65</v>
      </c>
      <c r="B68" s="688">
        <v>500</v>
      </c>
      <c r="C68" s="1098" t="s">
        <v>1300</v>
      </c>
      <c r="D68" s="1099"/>
      <c r="E68" s="847">
        <f>OTCHET!$E190</f>
        <v>0</v>
      </c>
      <c r="F68" s="847">
        <f>OTCHET!$F190</f>
        <v>2760</v>
      </c>
      <c r="G68" s="689">
        <f>OTCHET!$G190</f>
        <v>803</v>
      </c>
      <c r="H68" s="689">
        <f>OTCHET!$H190</f>
        <v>3563</v>
      </c>
      <c r="I68" s="835">
        <f t="shared" si="1"/>
        <v>1</v>
      </c>
      <c r="J68" s="727"/>
      <c r="K68" s="868"/>
      <c r="L68" s="727"/>
      <c r="M68" s="728"/>
    </row>
    <row r="69" spans="1:13" s="687" customFormat="1" ht="24" customHeight="1">
      <c r="A69" s="694">
        <v>115</v>
      </c>
      <c r="B69" s="688">
        <v>800</v>
      </c>
      <c r="C69" s="1066" t="s">
        <v>1306</v>
      </c>
      <c r="D69" s="1067"/>
      <c r="E69" s="847">
        <f>OTCHET!$E196</f>
        <v>0</v>
      </c>
      <c r="F69" s="847">
        <f>OTCHET!$F196</f>
        <v>0</v>
      </c>
      <c r="G69" s="689">
        <f>OTCHET!$G196</f>
        <v>0</v>
      </c>
      <c r="H69" s="689">
        <f>OTCHET!$H196</f>
        <v>0</v>
      </c>
      <c r="I69" s="835">
        <f t="shared" si="1"/>
      </c>
      <c r="J69" s="727"/>
      <c r="K69" s="868"/>
      <c r="L69" s="727"/>
      <c r="M69" s="728"/>
    </row>
    <row r="70" spans="1:13" s="687" customFormat="1" ht="21">
      <c r="A70" s="694">
        <v>125</v>
      </c>
      <c r="B70" s="688">
        <v>1000</v>
      </c>
      <c r="C70" s="1087" t="s">
        <v>1307</v>
      </c>
      <c r="D70" s="1088"/>
      <c r="E70" s="847">
        <f>OTCHET!$E197</f>
        <v>0</v>
      </c>
      <c r="F70" s="847">
        <f>OTCHET!$F197</f>
        <v>29680</v>
      </c>
      <c r="G70" s="689">
        <f>OTCHET!$G197</f>
        <v>25145</v>
      </c>
      <c r="H70" s="689">
        <f>OTCHET!$H197</f>
        <v>54825</v>
      </c>
      <c r="I70" s="835">
        <f t="shared" si="1"/>
        <v>1</v>
      </c>
      <c r="J70" s="727"/>
      <c r="K70" s="868"/>
      <c r="L70" s="727"/>
      <c r="M70" s="728"/>
    </row>
    <row r="71" spans="1:13" s="687" customFormat="1" ht="21">
      <c r="A71" s="694">
        <v>220</v>
      </c>
      <c r="B71" s="688">
        <v>1900</v>
      </c>
      <c r="C71" s="1095" t="s">
        <v>855</v>
      </c>
      <c r="D71" s="1096"/>
      <c r="E71" s="847">
        <f>OTCHET!$E215</f>
        <v>0</v>
      </c>
      <c r="F71" s="847">
        <f>OTCHET!$F215</f>
        <v>0</v>
      </c>
      <c r="G71" s="689">
        <f>OTCHET!$G215</f>
        <v>0</v>
      </c>
      <c r="H71" s="689">
        <f>OTCHET!$H215</f>
        <v>0</v>
      </c>
      <c r="I71" s="835">
        <f>(IF(E71&lt;&gt;0,$I$2,IF(H71&lt;&gt;0,$I$2,"")))</f>
      </c>
      <c r="J71" s="727"/>
      <c r="K71" s="868"/>
      <c r="L71" s="727"/>
      <c r="M71" s="728"/>
    </row>
    <row r="72" spans="1:13" s="687" customFormat="1" ht="21">
      <c r="A72" s="694">
        <v>220</v>
      </c>
      <c r="B72" s="688">
        <v>2100</v>
      </c>
      <c r="C72" s="1095" t="s">
        <v>1528</v>
      </c>
      <c r="D72" s="1096"/>
      <c r="E72" s="847">
        <f>OTCHET!$E219</f>
        <v>0</v>
      </c>
      <c r="F72" s="847">
        <f>OTCHET!$F219</f>
        <v>0</v>
      </c>
      <c r="G72" s="689">
        <f>OTCHET!$G219</f>
        <v>0</v>
      </c>
      <c r="H72" s="689">
        <f>OTCHET!$H219</f>
        <v>0</v>
      </c>
      <c r="I72" s="835">
        <f t="shared" si="1"/>
      </c>
      <c r="J72" s="727"/>
      <c r="K72" s="868"/>
      <c r="L72" s="727"/>
      <c r="M72" s="728"/>
    </row>
    <row r="73" spans="1:13" s="687" customFormat="1" ht="21">
      <c r="A73" s="694">
        <v>250</v>
      </c>
      <c r="B73" s="688">
        <v>2200</v>
      </c>
      <c r="C73" s="1095" t="s">
        <v>1329</v>
      </c>
      <c r="D73" s="1096"/>
      <c r="E73" s="847">
        <f>OTCHET!$E225</f>
        <v>0</v>
      </c>
      <c r="F73" s="847">
        <f>OTCHET!$F225</f>
        <v>0</v>
      </c>
      <c r="G73" s="689">
        <f>OTCHET!$G225</f>
        <v>0</v>
      </c>
      <c r="H73" s="689">
        <f>OTCHET!$H225</f>
        <v>0</v>
      </c>
      <c r="I73" s="835">
        <f t="shared" si="1"/>
      </c>
      <c r="J73" s="727"/>
      <c r="K73" s="868"/>
      <c r="L73" s="727"/>
      <c r="M73" s="728"/>
    </row>
    <row r="74" spans="1:13" s="687" customFormat="1" ht="21">
      <c r="A74" s="694">
        <v>270</v>
      </c>
      <c r="B74" s="688">
        <v>2500</v>
      </c>
      <c r="C74" s="1095" t="s">
        <v>1331</v>
      </c>
      <c r="D74" s="1096"/>
      <c r="E74" s="847">
        <f>OTCHET!$E228</f>
        <v>0</v>
      </c>
      <c r="F74" s="847">
        <f>OTCHET!$F228</f>
        <v>0</v>
      </c>
      <c r="G74" s="689">
        <f>OTCHET!$G228</f>
        <v>0</v>
      </c>
      <c r="H74" s="689">
        <f>OTCHET!$H228</f>
        <v>0</v>
      </c>
      <c r="I74" s="835">
        <f t="shared" si="1"/>
      </c>
      <c r="J74" s="727"/>
      <c r="K74" s="868"/>
      <c r="L74" s="727"/>
      <c r="M74" s="728"/>
    </row>
    <row r="75" spans="1:13" s="687" customFormat="1" ht="20.25" customHeight="1">
      <c r="A75" s="694">
        <v>290</v>
      </c>
      <c r="B75" s="688">
        <v>2600</v>
      </c>
      <c r="C75" s="1100" t="s">
        <v>1332</v>
      </c>
      <c r="D75" s="1090"/>
      <c r="E75" s="847">
        <f>OTCHET!$E229</f>
        <v>0</v>
      </c>
      <c r="F75" s="847">
        <f>OTCHET!$F229</f>
        <v>0</v>
      </c>
      <c r="G75" s="689">
        <f>OTCHET!$G229</f>
        <v>0</v>
      </c>
      <c r="H75" s="689">
        <f>OTCHET!$H229</f>
        <v>0</v>
      </c>
      <c r="I75" s="835">
        <f t="shared" si="1"/>
      </c>
      <c r="J75" s="727"/>
      <c r="K75" s="868"/>
      <c r="L75" s="727"/>
      <c r="M75" s="728"/>
    </row>
    <row r="76" spans="1:13" s="687" customFormat="1" ht="24" customHeight="1">
      <c r="A76" s="729">
        <v>320</v>
      </c>
      <c r="B76" s="688">
        <v>2700</v>
      </c>
      <c r="C76" s="1100" t="s">
        <v>1333</v>
      </c>
      <c r="D76" s="1090"/>
      <c r="E76" s="847">
        <f>OTCHET!$E230</f>
        <v>0</v>
      </c>
      <c r="F76" s="847">
        <f>OTCHET!$F230</f>
        <v>0</v>
      </c>
      <c r="G76" s="689">
        <f>OTCHET!$G230</f>
        <v>0</v>
      </c>
      <c r="H76" s="689">
        <f>OTCHET!$H230</f>
        <v>0</v>
      </c>
      <c r="I76" s="835">
        <f t="shared" si="1"/>
      </c>
      <c r="J76" s="727"/>
      <c r="K76" s="868"/>
      <c r="L76" s="727"/>
      <c r="M76" s="728"/>
    </row>
    <row r="77" spans="1:13" s="687" customFormat="1" ht="33.75" customHeight="1">
      <c r="A77" s="694">
        <v>330</v>
      </c>
      <c r="B77" s="688">
        <v>2800</v>
      </c>
      <c r="C77" s="1100" t="s">
        <v>1334</v>
      </c>
      <c r="D77" s="1090"/>
      <c r="E77" s="847">
        <f>OTCHET!$E231</f>
        <v>0</v>
      </c>
      <c r="F77" s="847">
        <f>OTCHET!$F231</f>
        <v>0</v>
      </c>
      <c r="G77" s="689">
        <f>OTCHET!$G231</f>
        <v>0</v>
      </c>
      <c r="H77" s="689">
        <f>OTCHET!$H231</f>
        <v>0</v>
      </c>
      <c r="I77" s="835">
        <f t="shared" si="1"/>
      </c>
      <c r="J77" s="727"/>
      <c r="K77" s="868"/>
      <c r="L77" s="727"/>
      <c r="M77" s="728"/>
    </row>
    <row r="78" spans="1:13" s="687" customFormat="1" ht="21">
      <c r="A78" s="694">
        <v>350</v>
      </c>
      <c r="B78" s="688">
        <v>2900</v>
      </c>
      <c r="C78" s="1095" t="s">
        <v>1335</v>
      </c>
      <c r="D78" s="1096"/>
      <c r="E78" s="847">
        <f>OTCHET!$E232</f>
        <v>0</v>
      </c>
      <c r="F78" s="847">
        <f>OTCHET!$F232</f>
        <v>0</v>
      </c>
      <c r="G78" s="689">
        <f>OTCHET!$G232</f>
        <v>0</v>
      </c>
      <c r="H78" s="689">
        <f>OTCHET!$H232</f>
        <v>0</v>
      </c>
      <c r="I78" s="835">
        <f t="shared" si="1"/>
      </c>
      <c r="J78" s="727"/>
      <c r="K78" s="868"/>
      <c r="L78" s="727"/>
      <c r="M78" s="728"/>
    </row>
    <row r="79" spans="1:13" s="687" customFormat="1" ht="21">
      <c r="A79" s="691">
        <v>397</v>
      </c>
      <c r="B79" s="688">
        <v>3300</v>
      </c>
      <c r="C79" s="730" t="s">
        <v>1342</v>
      </c>
      <c r="D79" s="850"/>
      <c r="E79" s="847">
        <f>OTCHET!$E239</f>
        <v>0</v>
      </c>
      <c r="F79" s="847">
        <f>OTCHET!$F239</f>
        <v>0</v>
      </c>
      <c r="G79" s="689">
        <f>OTCHET!$G239</f>
        <v>0</v>
      </c>
      <c r="H79" s="689">
        <f>OTCHET!$H239</f>
        <v>0</v>
      </c>
      <c r="I79" s="835">
        <f t="shared" si="1"/>
      </c>
      <c r="J79" s="727"/>
      <c r="K79" s="868"/>
      <c r="L79" s="727"/>
      <c r="M79" s="728"/>
    </row>
    <row r="80" spans="1:13" s="687" customFormat="1" ht="21">
      <c r="A80" s="731">
        <v>404</v>
      </c>
      <c r="B80" s="688">
        <v>3900</v>
      </c>
      <c r="C80" s="1095" t="s">
        <v>1349</v>
      </c>
      <c r="D80" s="1096"/>
      <c r="E80" s="847">
        <f>OTCHET!$E246</f>
        <v>0</v>
      </c>
      <c r="F80" s="847">
        <f>OTCHET!$F246</f>
        <v>0</v>
      </c>
      <c r="G80" s="689">
        <f>OTCHET!$G246</f>
        <v>0</v>
      </c>
      <c r="H80" s="689">
        <f>OTCHET!$H246</f>
        <v>0</v>
      </c>
      <c r="I80" s="835">
        <f t="shared" si="1"/>
      </c>
      <c r="J80" s="727"/>
      <c r="K80" s="868"/>
      <c r="L80" s="727"/>
      <c r="M80" s="728"/>
    </row>
    <row r="81" spans="1:13" s="687" customFormat="1" ht="21">
      <c r="A81" s="694">
        <v>440</v>
      </c>
      <c r="B81" s="688">
        <v>4000</v>
      </c>
      <c r="C81" s="1095" t="s">
        <v>1350</v>
      </c>
      <c r="D81" s="1096"/>
      <c r="E81" s="847">
        <f>OTCHET!$E247</f>
        <v>0</v>
      </c>
      <c r="F81" s="847">
        <f>OTCHET!$F247</f>
        <v>0</v>
      </c>
      <c r="G81" s="689">
        <f>OTCHET!$G247</f>
        <v>0</v>
      </c>
      <c r="H81" s="689">
        <f>OTCHET!$H247</f>
        <v>0</v>
      </c>
      <c r="I81" s="835">
        <f t="shared" si="1"/>
      </c>
      <c r="J81" s="727"/>
      <c r="K81" s="868"/>
      <c r="L81" s="727"/>
      <c r="M81" s="728"/>
    </row>
    <row r="82" spans="1:13" s="687" customFormat="1" ht="21">
      <c r="A82" s="694">
        <v>450</v>
      </c>
      <c r="B82" s="688">
        <v>4100</v>
      </c>
      <c r="C82" s="1095" t="s">
        <v>1351</v>
      </c>
      <c r="D82" s="1096"/>
      <c r="E82" s="847">
        <f>OTCHET!$E248</f>
        <v>0</v>
      </c>
      <c r="F82" s="847">
        <f>OTCHET!$F248</f>
        <v>0</v>
      </c>
      <c r="G82" s="689">
        <f>OTCHET!$G248</f>
        <v>0</v>
      </c>
      <c r="H82" s="689">
        <f>OTCHET!$H248</f>
        <v>0</v>
      </c>
      <c r="I82" s="835">
        <f t="shared" si="1"/>
      </c>
      <c r="J82" s="727"/>
      <c r="K82" s="868"/>
      <c r="L82" s="727"/>
      <c r="M82" s="728"/>
    </row>
    <row r="83" spans="1:13" s="687" customFormat="1" ht="21">
      <c r="A83" s="694">
        <v>495</v>
      </c>
      <c r="B83" s="688">
        <v>4200</v>
      </c>
      <c r="C83" s="1095" t="s">
        <v>1352</v>
      </c>
      <c r="D83" s="1096"/>
      <c r="E83" s="847">
        <f>OTCHET!$E249</f>
        <v>0</v>
      </c>
      <c r="F83" s="847">
        <f>OTCHET!$F249</f>
        <v>0</v>
      </c>
      <c r="G83" s="689">
        <f>OTCHET!$G249</f>
        <v>0</v>
      </c>
      <c r="H83" s="689">
        <f>OTCHET!$H249</f>
        <v>0</v>
      </c>
      <c r="I83" s="835">
        <f t="shared" si="1"/>
      </c>
      <c r="J83" s="727"/>
      <c r="K83" s="868"/>
      <c r="L83" s="727"/>
      <c r="M83" s="728"/>
    </row>
    <row r="84" spans="1:13" s="687" customFormat="1" ht="21">
      <c r="A84" s="694">
        <v>635</v>
      </c>
      <c r="B84" s="688">
        <v>4300</v>
      </c>
      <c r="C84" s="1095" t="s">
        <v>1359</v>
      </c>
      <c r="D84" s="1096"/>
      <c r="E84" s="847">
        <f>OTCHET!$E256</f>
        <v>0</v>
      </c>
      <c r="F84" s="847">
        <f>OTCHET!$F256</f>
        <v>0</v>
      </c>
      <c r="G84" s="689">
        <f>OTCHET!$G256</f>
        <v>0</v>
      </c>
      <c r="H84" s="689">
        <f>OTCHET!$H256</f>
        <v>0</v>
      </c>
      <c r="I84" s="835">
        <f t="shared" si="1"/>
      </c>
      <c r="J84" s="727"/>
      <c r="K84" s="868"/>
      <c r="L84" s="727"/>
      <c r="M84" s="728"/>
    </row>
    <row r="85" spans="1:13" s="687" customFormat="1" ht="21">
      <c r="A85" s="694">
        <v>655</v>
      </c>
      <c r="B85" s="688">
        <v>4400</v>
      </c>
      <c r="C85" s="1095" t="s">
        <v>1363</v>
      </c>
      <c r="D85" s="1096"/>
      <c r="E85" s="847">
        <f>OTCHET!$E260</f>
        <v>0</v>
      </c>
      <c r="F85" s="847">
        <f>OTCHET!$F260</f>
        <v>0</v>
      </c>
      <c r="G85" s="689">
        <f>OTCHET!$G260</f>
        <v>0</v>
      </c>
      <c r="H85" s="689">
        <f>OTCHET!$H260</f>
        <v>0</v>
      </c>
      <c r="I85" s="835">
        <f t="shared" si="1"/>
      </c>
      <c r="J85" s="727"/>
      <c r="K85" s="868"/>
      <c r="L85" s="727"/>
      <c r="M85" s="728"/>
    </row>
    <row r="86" spans="1:13" s="687" customFormat="1" ht="21">
      <c r="A86" s="694">
        <v>665</v>
      </c>
      <c r="B86" s="688">
        <v>4500</v>
      </c>
      <c r="C86" s="1095" t="s">
        <v>1440</v>
      </c>
      <c r="D86" s="1096"/>
      <c r="E86" s="847">
        <f>OTCHET!$E261</f>
        <v>0</v>
      </c>
      <c r="F86" s="847">
        <f>OTCHET!$F261</f>
        <v>0</v>
      </c>
      <c r="G86" s="689">
        <f>OTCHET!$G261</f>
        <v>0</v>
      </c>
      <c r="H86" s="689">
        <f>OTCHET!$H261</f>
        <v>0</v>
      </c>
      <c r="I86" s="835">
        <f t="shared" si="1"/>
      </c>
      <c r="J86" s="727"/>
      <c r="K86" s="868"/>
      <c r="L86" s="727"/>
      <c r="M86" s="728"/>
    </row>
    <row r="87" spans="1:13" s="687" customFormat="1" ht="18.75" customHeight="1">
      <c r="A87" s="694">
        <v>675</v>
      </c>
      <c r="B87" s="688">
        <v>4600</v>
      </c>
      <c r="C87" s="1100" t="s">
        <v>1364</v>
      </c>
      <c r="D87" s="1090"/>
      <c r="E87" s="847">
        <f>OTCHET!$E262</f>
        <v>0</v>
      </c>
      <c r="F87" s="847">
        <f>OTCHET!$F262</f>
        <v>0</v>
      </c>
      <c r="G87" s="689">
        <f>OTCHET!$G262</f>
        <v>0</v>
      </c>
      <c r="H87" s="689">
        <f>OTCHET!$H262</f>
        <v>0</v>
      </c>
      <c r="I87" s="835">
        <f t="shared" si="1"/>
      </c>
      <c r="J87" s="727"/>
      <c r="K87" s="868"/>
      <c r="L87" s="727"/>
      <c r="M87" s="728"/>
    </row>
    <row r="88" spans="1:13" s="687" customFormat="1" ht="21">
      <c r="A88" s="694">
        <v>685</v>
      </c>
      <c r="B88" s="688">
        <v>4900</v>
      </c>
      <c r="C88" s="1095" t="s">
        <v>859</v>
      </c>
      <c r="D88" s="1096"/>
      <c r="E88" s="847">
        <f>OTCHET!$E263</f>
        <v>0</v>
      </c>
      <c r="F88" s="847">
        <f>OTCHET!$F263</f>
        <v>0</v>
      </c>
      <c r="G88" s="689">
        <f>OTCHET!$G263</f>
        <v>0</v>
      </c>
      <c r="H88" s="689">
        <f>OTCHET!$H263</f>
        <v>0</v>
      </c>
      <c r="I88" s="835">
        <f t="shared" si="1"/>
      </c>
      <c r="J88" s="727"/>
      <c r="K88" s="868"/>
      <c r="L88" s="727"/>
      <c r="M88" s="728"/>
    </row>
    <row r="89" spans="1:13" s="733" customFormat="1" ht="21">
      <c r="A89" s="694">
        <v>700</v>
      </c>
      <c r="B89" s="732">
        <v>5100</v>
      </c>
      <c r="C89" s="1127" t="s">
        <v>1365</v>
      </c>
      <c r="D89" s="1128"/>
      <c r="E89" s="847">
        <f>OTCHET!$E266</f>
        <v>0</v>
      </c>
      <c r="F89" s="847">
        <f>OTCHET!$F266</f>
        <v>0</v>
      </c>
      <c r="G89" s="689">
        <f>OTCHET!$G266</f>
        <v>0</v>
      </c>
      <c r="H89" s="689">
        <f>OTCHET!$H266</f>
        <v>0</v>
      </c>
      <c r="I89" s="835">
        <f t="shared" si="1"/>
      </c>
      <c r="J89" s="727"/>
      <c r="K89" s="868"/>
      <c r="L89" s="727"/>
      <c r="M89" s="728"/>
    </row>
    <row r="90" spans="1:13" s="733" customFormat="1" ht="21">
      <c r="A90" s="694">
        <v>710</v>
      </c>
      <c r="B90" s="732">
        <v>5200</v>
      </c>
      <c r="C90" s="1127" t="s">
        <v>1366</v>
      </c>
      <c r="D90" s="1128"/>
      <c r="E90" s="847">
        <f>OTCHET!$E267</f>
        <v>0</v>
      </c>
      <c r="F90" s="847">
        <f>OTCHET!$F267</f>
        <v>0</v>
      </c>
      <c r="G90" s="689">
        <f>OTCHET!$G267</f>
        <v>0</v>
      </c>
      <c r="H90" s="689">
        <f>OTCHET!$H267</f>
        <v>0</v>
      </c>
      <c r="I90" s="835">
        <f t="shared" si="1"/>
      </c>
      <c r="J90" s="727"/>
      <c r="K90" s="868"/>
      <c r="L90" s="727"/>
      <c r="M90" s="728"/>
    </row>
    <row r="91" spans="1:13" s="733" customFormat="1" ht="21">
      <c r="A91" s="694">
        <v>750</v>
      </c>
      <c r="B91" s="732">
        <v>5300</v>
      </c>
      <c r="C91" s="1127" t="s">
        <v>303</v>
      </c>
      <c r="D91" s="1128"/>
      <c r="E91" s="847">
        <f>OTCHET!$E275</f>
        <v>0</v>
      </c>
      <c r="F91" s="847">
        <f>OTCHET!$F275</f>
        <v>0</v>
      </c>
      <c r="G91" s="689">
        <f>OTCHET!$G275</f>
        <v>0</v>
      </c>
      <c r="H91" s="689">
        <f>OTCHET!$H275</f>
        <v>0</v>
      </c>
      <c r="I91" s="835">
        <f t="shared" si="1"/>
      </c>
      <c r="J91" s="727"/>
      <c r="K91" s="868"/>
      <c r="L91" s="727"/>
      <c r="M91" s="728"/>
    </row>
    <row r="92" spans="1:13" s="733" customFormat="1" ht="21">
      <c r="A92" s="694">
        <v>765</v>
      </c>
      <c r="B92" s="732">
        <v>5400</v>
      </c>
      <c r="C92" s="1127" t="s">
        <v>1383</v>
      </c>
      <c r="D92" s="1128"/>
      <c r="E92" s="847">
        <f>OTCHET!$E278</f>
        <v>0</v>
      </c>
      <c r="F92" s="847">
        <f>OTCHET!$F278</f>
        <v>0</v>
      </c>
      <c r="G92" s="689">
        <f>OTCHET!$G278</f>
        <v>0</v>
      </c>
      <c r="H92" s="689">
        <f>OTCHET!$H278</f>
        <v>0</v>
      </c>
      <c r="I92" s="835">
        <f t="shared" si="1"/>
      </c>
      <c r="J92" s="727"/>
      <c r="K92" s="868"/>
      <c r="L92" s="727"/>
      <c r="M92" s="728"/>
    </row>
    <row r="93" spans="1:13" s="687" customFormat="1" ht="21">
      <c r="A93" s="694">
        <v>775</v>
      </c>
      <c r="B93" s="688">
        <v>5500</v>
      </c>
      <c r="C93" s="1095" t="s">
        <v>1384</v>
      </c>
      <c r="D93" s="1096"/>
      <c r="E93" s="847">
        <f>OTCHET!$E279</f>
        <v>0</v>
      </c>
      <c r="F93" s="847">
        <f>OTCHET!$F279</f>
        <v>0</v>
      </c>
      <c r="G93" s="689">
        <f>OTCHET!$G279</f>
        <v>0</v>
      </c>
      <c r="H93" s="689">
        <f>OTCHET!$H279</f>
        <v>0</v>
      </c>
      <c r="I93" s="835">
        <f t="shared" si="1"/>
      </c>
      <c r="J93" s="727"/>
      <c r="K93" s="868"/>
      <c r="L93" s="727"/>
      <c r="M93" s="728"/>
    </row>
    <row r="94" spans="1:13" s="733" customFormat="1" ht="36.75" customHeight="1">
      <c r="A94" s="694">
        <v>805</v>
      </c>
      <c r="B94" s="732">
        <v>5700</v>
      </c>
      <c r="C94" s="1131" t="s">
        <v>1389</v>
      </c>
      <c r="D94" s="1132"/>
      <c r="E94" s="847">
        <f>OTCHET!$E284</f>
        <v>0</v>
      </c>
      <c r="F94" s="847">
        <f>OTCHET!$F284</f>
        <v>0</v>
      </c>
      <c r="G94" s="689">
        <f>OTCHET!$G284</f>
        <v>0</v>
      </c>
      <c r="H94" s="689">
        <f>OTCHET!$H284</f>
        <v>0</v>
      </c>
      <c r="I94" s="835">
        <f t="shared" si="1"/>
      </c>
      <c r="J94" s="727"/>
      <c r="K94" s="868"/>
      <c r="L94" s="727"/>
      <c r="M94" s="728"/>
    </row>
    <row r="95" spans="1:13" s="687" customFormat="1" ht="21.75" thickBot="1">
      <c r="A95" s="694">
        <v>820</v>
      </c>
      <c r="B95" s="734" t="s">
        <v>1485</v>
      </c>
      <c r="C95" s="1133" t="s">
        <v>1393</v>
      </c>
      <c r="D95" s="1134"/>
      <c r="E95" s="851">
        <f>OTCHET!$E288</f>
        <v>0</v>
      </c>
      <c r="F95" s="851">
        <f>OTCHET!$F288</f>
        <v>0</v>
      </c>
      <c r="G95" s="735">
        <f>OTCHET!$G288</f>
        <v>0</v>
      </c>
      <c r="H95" s="735">
        <f>OTCHET!$H288</f>
        <v>0</v>
      </c>
      <c r="I95" s="835">
        <f t="shared" si="1"/>
      </c>
      <c r="J95" s="736"/>
      <c r="K95" s="869"/>
      <c r="L95" s="737"/>
      <c r="M95" s="738"/>
    </row>
    <row r="96" spans="1:13" ht="21.75" thickBot="1">
      <c r="A96" s="739">
        <v>825</v>
      </c>
      <c r="B96" s="740"/>
      <c r="C96" s="1135" t="s">
        <v>1397</v>
      </c>
      <c r="D96" s="1135"/>
      <c r="E96" s="704">
        <f>OTCHET!$E292</f>
        <v>0</v>
      </c>
      <c r="F96" s="704">
        <f>OTCHET!$F292</f>
        <v>41346</v>
      </c>
      <c r="G96" s="704">
        <f>OTCHET!$G292</f>
        <v>35375</v>
      </c>
      <c r="H96" s="704">
        <f>OTCHET!$H292</f>
        <v>76721</v>
      </c>
      <c r="I96" s="839">
        <v>1</v>
      </c>
      <c r="J96" s="741">
        <f>SUM(J66:J95)</f>
        <v>0</v>
      </c>
      <c r="K96" s="870">
        <f>SUM(K66:K95)</f>
        <v>0</v>
      </c>
      <c r="L96" s="741">
        <f>SUM(L66:L95)</f>
        <v>0</v>
      </c>
      <c r="M96" s="741">
        <f>SUM(M66:M95)</f>
        <v>0</v>
      </c>
    </row>
    <row r="97" spans="1:9" ht="13.5" customHeight="1">
      <c r="A97" s="739"/>
      <c r="B97" s="706"/>
      <c r="C97" s="742"/>
      <c r="D97" s="712"/>
      <c r="I97" s="839">
        <v>1</v>
      </c>
    </row>
    <row r="98" spans="1:9" ht="19.5" customHeight="1">
      <c r="A98" s="701"/>
      <c r="C98" s="662"/>
      <c r="D98" s="663"/>
      <c r="E98" s="710"/>
      <c r="F98" s="710"/>
      <c r="I98" s="839">
        <v>1</v>
      </c>
    </row>
    <row r="99" spans="1:9" ht="40.5" customHeight="1">
      <c r="A99" s="701"/>
      <c r="B99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99" s="1071"/>
      <c r="D99" s="1071"/>
      <c r="E99" s="710"/>
      <c r="F99" s="710"/>
      <c r="I99" s="839">
        <v>1</v>
      </c>
    </row>
    <row r="100" spans="1:9" ht="21">
      <c r="A100" s="701"/>
      <c r="C100" s="662"/>
      <c r="D100" s="663"/>
      <c r="E100" s="711" t="s">
        <v>1133</v>
      </c>
      <c r="F100" s="711" t="s">
        <v>987</v>
      </c>
      <c r="I100" s="839">
        <v>1</v>
      </c>
    </row>
    <row r="101" spans="1:9" ht="38.25" customHeight="1" thickBot="1">
      <c r="A101" s="701"/>
      <c r="B101" s="1072" t="str">
        <f>$B$9</f>
        <v>МИНИСТЕРСТВО НА ОКОЛНАТА СРЕДА И ВОДИТЕ</v>
      </c>
      <c r="C101" s="1073"/>
      <c r="D101" s="1073"/>
      <c r="E101" s="713">
        <f>$E$9</f>
        <v>41640</v>
      </c>
      <c r="F101" s="714">
        <f>$F$9</f>
        <v>41882</v>
      </c>
      <c r="I101" s="839">
        <v>1</v>
      </c>
    </row>
    <row r="102" spans="1:9" ht="21.75" thickBot="1">
      <c r="A102" s="701"/>
      <c r="B102" s="667" t="str">
        <f>$B$10</f>
        <v>(наименование на разпоредителя с бюджет)</v>
      </c>
      <c r="E102" s="710"/>
      <c r="F102" s="715">
        <f>$F$10</f>
        <v>0</v>
      </c>
      <c r="I102" s="839">
        <v>1</v>
      </c>
    </row>
    <row r="103" spans="1:9" ht="21.75" thickBot="1">
      <c r="A103" s="701"/>
      <c r="B103" s="667"/>
      <c r="E103" s="716"/>
      <c r="F103" s="710"/>
      <c r="I103" s="839">
        <v>1</v>
      </c>
    </row>
    <row r="104" spans="1:9" ht="39.75" customHeight="1" thickBot="1" thickTop="1">
      <c r="A104" s="701"/>
      <c r="B104" s="1072" t="str">
        <f>$B$12</f>
        <v>Министерство на околната среда и водите</v>
      </c>
      <c r="C104" s="1073"/>
      <c r="D104" s="1073"/>
      <c r="E104" s="710" t="s">
        <v>1135</v>
      </c>
      <c r="F104" s="717" t="str">
        <f>$F$12</f>
        <v>1900</v>
      </c>
      <c r="I104" s="839">
        <v>1</v>
      </c>
    </row>
    <row r="105" spans="1:9" ht="21.75" thickTop="1">
      <c r="A105" s="701"/>
      <c r="B105" s="667" t="str">
        <f>$B$13</f>
        <v>(наименование на първостепенния разпоредител с бюджет)</v>
      </c>
      <c r="E105" s="716" t="s">
        <v>1137</v>
      </c>
      <c r="F105" s="710"/>
      <c r="I105" s="839">
        <v>1</v>
      </c>
    </row>
    <row r="106" spans="1:9" ht="15" customHeight="1">
      <c r="A106" s="701"/>
      <c r="B106" s="667"/>
      <c r="E106" s="710"/>
      <c r="F106" s="710"/>
      <c r="I106" s="839">
        <v>1</v>
      </c>
    </row>
    <row r="107" spans="1:9" ht="21.75" thickBot="1">
      <c r="A107" s="701"/>
      <c r="C107" s="662"/>
      <c r="D107" s="663"/>
      <c r="E107" s="710"/>
      <c r="F107" s="716" t="s">
        <v>1138</v>
      </c>
      <c r="I107" s="839">
        <v>1</v>
      </c>
    </row>
    <row r="108" spans="1:9" ht="21">
      <c r="A108" s="701"/>
      <c r="B108" s="743"/>
      <c r="C108" s="1121"/>
      <c r="D108" s="1122"/>
      <c r="E108" s="719"/>
      <c r="F108" s="719"/>
      <c r="G108" s="719"/>
      <c r="H108" s="719"/>
      <c r="I108" s="839">
        <v>1</v>
      </c>
    </row>
    <row r="109" spans="1:9" ht="21">
      <c r="A109" s="701"/>
      <c r="B109" s="745" t="s">
        <v>1046</v>
      </c>
      <c r="C109" s="1123" t="s">
        <v>1910</v>
      </c>
      <c r="D109" s="1124"/>
      <c r="E109" s="746" t="s">
        <v>1441</v>
      </c>
      <c r="F109" s="746" t="s">
        <v>1141</v>
      </c>
      <c r="G109" s="746" t="s">
        <v>1141</v>
      </c>
      <c r="H109" s="746" t="s">
        <v>1141</v>
      </c>
      <c r="I109" s="839">
        <v>1</v>
      </c>
    </row>
    <row r="110" spans="1:9" ht="42.75" customHeight="1">
      <c r="A110" s="701"/>
      <c r="B110" s="745"/>
      <c r="C110" s="1123" t="s">
        <v>1484</v>
      </c>
      <c r="D110" s="1124"/>
      <c r="E110" s="746" t="s">
        <v>965</v>
      </c>
      <c r="F110" s="832" t="s">
        <v>1517</v>
      </c>
      <c r="G110" s="832" t="s">
        <v>1518</v>
      </c>
      <c r="H110" s="367" t="s">
        <v>1462</v>
      </c>
      <c r="I110" s="839">
        <v>1</v>
      </c>
    </row>
    <row r="111" spans="1:9" ht="21.75" thickBot="1">
      <c r="A111" s="701"/>
      <c r="B111" s="747"/>
      <c r="C111" s="1129"/>
      <c r="D111" s="1130"/>
      <c r="E111" s="722">
        <f>+E20</f>
        <v>2014</v>
      </c>
      <c r="F111" s="722"/>
      <c r="G111" s="722"/>
      <c r="H111" s="722"/>
      <c r="I111" s="839">
        <v>1</v>
      </c>
    </row>
    <row r="112" spans="1:9" ht="42.75" customHeight="1" thickBot="1">
      <c r="A112" s="701">
        <v>1</v>
      </c>
      <c r="B112" s="748"/>
      <c r="C112" s="1125" t="s">
        <v>1911</v>
      </c>
      <c r="D112" s="1126"/>
      <c r="E112" s="749"/>
      <c r="F112" s="843"/>
      <c r="G112" s="843"/>
      <c r="H112" s="750"/>
      <c r="I112" s="839">
        <v>1</v>
      </c>
    </row>
    <row r="113" spans="1:9" ht="21.75" thickBot="1">
      <c r="A113" s="701">
        <v>2</v>
      </c>
      <c r="B113" s="751"/>
      <c r="C113" s="1068" t="s">
        <v>402</v>
      </c>
      <c r="D113" s="1069"/>
      <c r="E113" s="843"/>
      <c r="F113" s="843"/>
      <c r="G113" s="843"/>
      <c r="H113" s="750"/>
      <c r="I113" s="839">
        <v>1</v>
      </c>
    </row>
    <row r="114" spans="1:9" s="687" customFormat="1" ht="32.25" customHeight="1">
      <c r="A114" s="729">
        <v>5</v>
      </c>
      <c r="B114" s="685">
        <v>3000</v>
      </c>
      <c r="C114" s="1109" t="s">
        <v>1912</v>
      </c>
      <c r="D114" s="1110"/>
      <c r="E114" s="852">
        <f>OTCHET!$E348</f>
        <v>0</v>
      </c>
      <c r="F114" s="853">
        <f>OTCHET!$F348</f>
        <v>0</v>
      </c>
      <c r="G114" s="752">
        <f>OTCHET!$G348</f>
        <v>0</v>
      </c>
      <c r="H114" s="752">
        <f>OTCHET!$H348</f>
        <v>0</v>
      </c>
      <c r="I114" s="836">
        <f>(IF(E114&lt;&gt;0,$I$2,IF(H114&lt;&gt;0,$I$2,"")))</f>
      </c>
    </row>
    <row r="115" spans="1:9" s="687" customFormat="1" ht="21">
      <c r="A115" s="729">
        <v>70</v>
      </c>
      <c r="B115" s="688">
        <v>3100</v>
      </c>
      <c r="C115" s="1098" t="s">
        <v>881</v>
      </c>
      <c r="D115" s="1099"/>
      <c r="E115" s="854">
        <f>OTCHET!$E362</f>
        <v>0</v>
      </c>
      <c r="F115" s="855">
        <f>OTCHET!$F362</f>
        <v>0</v>
      </c>
      <c r="G115" s="753">
        <f>OTCHET!$G362</f>
        <v>0</v>
      </c>
      <c r="H115" s="753">
        <f>OTCHET!$H362</f>
        <v>0</v>
      </c>
      <c r="I115" s="836">
        <f>(IF(E115&lt;&gt;0,$I$2,IF(H115&lt;&gt;0,$I$2,"")))</f>
      </c>
    </row>
    <row r="116" spans="1:9" s="687" customFormat="1" ht="32.25" customHeight="1" thickBot="1">
      <c r="A116" s="694">
        <v>115</v>
      </c>
      <c r="B116" s="754">
        <v>3200</v>
      </c>
      <c r="C116" s="1114" t="s">
        <v>1576</v>
      </c>
      <c r="D116" s="1094"/>
      <c r="E116" s="856">
        <f>OTCHET!$E370</f>
        <v>0</v>
      </c>
      <c r="F116" s="857">
        <f>OTCHET!$F370</f>
        <v>0</v>
      </c>
      <c r="G116" s="755">
        <f>OTCHET!$G370</f>
        <v>0</v>
      </c>
      <c r="H116" s="755">
        <f>OTCHET!$H370</f>
        <v>0</v>
      </c>
      <c r="I116" s="836">
        <f>(IF(E116&lt;&gt;0,$I$2,IF(H116&lt;&gt;0,$I$2,"")))</f>
      </c>
    </row>
    <row r="117" spans="1:9" ht="21.75" thickBot="1">
      <c r="A117" s="701">
        <v>2</v>
      </c>
      <c r="B117" s="751"/>
      <c r="C117" s="1068" t="s">
        <v>406</v>
      </c>
      <c r="D117" s="1069"/>
      <c r="E117" s="843"/>
      <c r="F117" s="843"/>
      <c r="G117" s="843"/>
      <c r="H117" s="750"/>
      <c r="I117" s="839">
        <v>1</v>
      </c>
    </row>
    <row r="118" spans="1:9" s="687" customFormat="1" ht="32.25" customHeight="1">
      <c r="A118" s="729">
        <v>145</v>
      </c>
      <c r="B118" s="688">
        <v>6000</v>
      </c>
      <c r="C118" s="1107" t="s">
        <v>1370</v>
      </c>
      <c r="D118" s="1106"/>
      <c r="E118" s="852">
        <f>OTCHET!$E375</f>
        <v>0</v>
      </c>
      <c r="F118" s="853">
        <f>OTCHET!$F375</f>
        <v>0</v>
      </c>
      <c r="G118" s="752">
        <f>OTCHET!$G375</f>
        <v>0</v>
      </c>
      <c r="H118" s="752">
        <f>OTCHET!$H375</f>
        <v>0</v>
      </c>
      <c r="I118" s="836">
        <f aca="true" t="shared" si="2" ref="I118:I126">(IF(E118&lt;&gt;0,$I$2,IF(H118&lt;&gt;0,$I$2,"")))</f>
      </c>
    </row>
    <row r="119" spans="1:9" s="687" customFormat="1" ht="21">
      <c r="A119" s="729">
        <v>160</v>
      </c>
      <c r="B119" s="688">
        <v>6100</v>
      </c>
      <c r="C119" s="1087" t="s">
        <v>1371</v>
      </c>
      <c r="D119" s="1088"/>
      <c r="E119" s="854">
        <f>OTCHET!$E378</f>
        <v>0</v>
      </c>
      <c r="F119" s="855">
        <f>OTCHET!$F378</f>
        <v>0</v>
      </c>
      <c r="G119" s="753">
        <f>OTCHET!$G378</f>
        <v>0</v>
      </c>
      <c r="H119" s="753">
        <f>OTCHET!$H378</f>
        <v>0</v>
      </c>
      <c r="I119" s="836">
        <f t="shared" si="2"/>
      </c>
    </row>
    <row r="120" spans="1:9" s="687" customFormat="1" ht="32.25" customHeight="1">
      <c r="A120" s="694">
        <v>185</v>
      </c>
      <c r="B120" s="688">
        <v>6200</v>
      </c>
      <c r="C120" s="1097" t="s">
        <v>1373</v>
      </c>
      <c r="D120" s="1108"/>
      <c r="E120" s="854">
        <f>OTCHET!$E383</f>
        <v>0</v>
      </c>
      <c r="F120" s="859">
        <f>OTCHET!$F383</f>
        <v>0</v>
      </c>
      <c r="G120" s="759">
        <f>OTCHET!$G383</f>
        <v>0</v>
      </c>
      <c r="H120" s="759">
        <f>OTCHET!$H383</f>
        <v>0</v>
      </c>
      <c r="I120" s="836">
        <f t="shared" si="2"/>
      </c>
    </row>
    <row r="121" spans="1:9" s="687" customFormat="1" ht="21.75" customHeight="1">
      <c r="A121" s="694">
        <v>200</v>
      </c>
      <c r="B121" s="688">
        <v>6300</v>
      </c>
      <c r="C121" s="1089" t="s">
        <v>1374</v>
      </c>
      <c r="D121" s="1090"/>
      <c r="E121" s="854">
        <f>OTCHET!$E386</f>
        <v>0</v>
      </c>
      <c r="F121" s="859">
        <f>OTCHET!$F386</f>
        <v>414757</v>
      </c>
      <c r="G121" s="759">
        <f>OTCHET!$G386</f>
        <v>0</v>
      </c>
      <c r="H121" s="759">
        <f>OTCHET!$H386</f>
        <v>414757</v>
      </c>
      <c r="I121" s="836">
        <f t="shared" si="2"/>
        <v>1</v>
      </c>
    </row>
    <row r="122" spans="1:18" s="760" customFormat="1" ht="34.5" customHeight="1">
      <c r="A122" s="695">
        <v>210</v>
      </c>
      <c r="B122" s="688">
        <v>6400</v>
      </c>
      <c r="C122" s="1117" t="s">
        <v>1375</v>
      </c>
      <c r="D122" s="1118"/>
      <c r="E122" s="854">
        <f>OTCHET!$E389</f>
        <v>0</v>
      </c>
      <c r="F122" s="859">
        <f>OTCHET!$F389</f>
        <v>0</v>
      </c>
      <c r="G122" s="759">
        <f>OTCHET!$G389</f>
        <v>0</v>
      </c>
      <c r="H122" s="759">
        <f>OTCHET!$H389</f>
        <v>0</v>
      </c>
      <c r="I122" s="836">
        <f t="shared" si="2"/>
      </c>
      <c r="J122" s="698"/>
      <c r="K122" s="698"/>
      <c r="L122" s="698"/>
      <c r="M122" s="698"/>
      <c r="N122" s="698"/>
      <c r="O122" s="698"/>
      <c r="P122" s="698"/>
      <c r="Q122" s="698"/>
      <c r="R122" s="698"/>
    </row>
    <row r="123" spans="1:18" s="760" customFormat="1" ht="21">
      <c r="A123" s="761">
        <v>213</v>
      </c>
      <c r="B123" s="688">
        <v>6500</v>
      </c>
      <c r="C123" s="762" t="s">
        <v>1486</v>
      </c>
      <c r="D123" s="858"/>
      <c r="E123" s="860">
        <f>OTCHET!$E392</f>
        <v>0</v>
      </c>
      <c r="F123" s="860">
        <f>OTCHET!$F392</f>
        <v>0</v>
      </c>
      <c r="G123" s="763">
        <f>OTCHET!$G392</f>
        <v>0</v>
      </c>
      <c r="H123" s="763">
        <f>OTCHET!$H392</f>
        <v>0</v>
      </c>
      <c r="I123" s="836">
        <f t="shared" si="2"/>
      </c>
      <c r="J123" s="698"/>
      <c r="K123" s="698"/>
      <c r="L123" s="698"/>
      <c r="M123" s="698"/>
      <c r="N123" s="698"/>
      <c r="O123" s="698"/>
      <c r="P123" s="698"/>
      <c r="Q123" s="698"/>
      <c r="R123" s="698"/>
    </row>
    <row r="124" spans="1:9" s="687" customFormat="1" ht="21.75" customHeight="1">
      <c r="A124" s="694">
        <v>215</v>
      </c>
      <c r="B124" s="688">
        <v>6600</v>
      </c>
      <c r="C124" s="1089" t="s">
        <v>408</v>
      </c>
      <c r="D124" s="1090"/>
      <c r="E124" s="854">
        <f>OTCHET!$E393</f>
        <v>0</v>
      </c>
      <c r="F124" s="855">
        <f>OTCHET!$F393</f>
        <v>0</v>
      </c>
      <c r="G124" s="753">
        <f>OTCHET!$G393</f>
        <v>0</v>
      </c>
      <c r="H124" s="753">
        <f>OTCHET!$H393</f>
        <v>0</v>
      </c>
      <c r="I124" s="836">
        <f t="shared" si="2"/>
      </c>
    </row>
    <row r="125" spans="1:9" s="687" customFormat="1" ht="21.75" customHeight="1">
      <c r="A125" s="694">
        <v>215</v>
      </c>
      <c r="B125" s="688">
        <v>6700</v>
      </c>
      <c r="C125" s="1089" t="s">
        <v>1445</v>
      </c>
      <c r="D125" s="1090"/>
      <c r="E125" s="854">
        <f>OTCHET!$E396</f>
        <v>0</v>
      </c>
      <c r="F125" s="855">
        <f>OTCHET!$F396</f>
        <v>0</v>
      </c>
      <c r="G125" s="753">
        <f>OTCHET!$G396</f>
        <v>0</v>
      </c>
      <c r="H125" s="753">
        <f>OTCHET!$H396</f>
        <v>0</v>
      </c>
      <c r="I125" s="836">
        <f t="shared" si="2"/>
      </c>
    </row>
    <row r="126" spans="1:9" s="687" customFormat="1" ht="22.5" customHeight="1" thickBot="1">
      <c r="A126" s="694">
        <v>230</v>
      </c>
      <c r="B126" s="688">
        <v>6900</v>
      </c>
      <c r="C126" s="1119" t="s">
        <v>1378</v>
      </c>
      <c r="D126" s="1120"/>
      <c r="E126" s="856">
        <f>OTCHET!$E399</f>
        <v>0</v>
      </c>
      <c r="F126" s="857">
        <f>OTCHET!$F399</f>
        <v>0</v>
      </c>
      <c r="G126" s="755">
        <f>OTCHET!$G399</f>
        <v>0</v>
      </c>
      <c r="H126" s="755">
        <f>OTCHET!$H399</f>
        <v>0</v>
      </c>
      <c r="I126" s="836">
        <f t="shared" si="2"/>
      </c>
    </row>
    <row r="127" spans="1:9" ht="21.75" thickBot="1">
      <c r="A127" s="701">
        <v>260</v>
      </c>
      <c r="B127" s="702"/>
      <c r="C127" s="1103" t="s">
        <v>1865</v>
      </c>
      <c r="D127" s="1104"/>
      <c r="E127" s="704">
        <f>OTCHET!$E406</f>
        <v>0</v>
      </c>
      <c r="F127" s="704">
        <f>OTCHET!$F406</f>
        <v>414757</v>
      </c>
      <c r="G127" s="704">
        <f>OTCHET!$G406</f>
        <v>0</v>
      </c>
      <c r="H127" s="704">
        <f>OTCHET!$H406</f>
        <v>414757</v>
      </c>
      <c r="I127" s="839">
        <v>1</v>
      </c>
    </row>
    <row r="128" spans="1:9" ht="54" customHeight="1" thickBot="1">
      <c r="A128" s="701">
        <v>261</v>
      </c>
      <c r="B128" s="756" t="s">
        <v>1046</v>
      </c>
      <c r="C128" s="1111" t="s">
        <v>1866</v>
      </c>
      <c r="D128" s="1112"/>
      <c r="E128" s="757"/>
      <c r="F128" s="842"/>
      <c r="G128" s="842"/>
      <c r="H128" s="758"/>
      <c r="I128" s="839">
        <v>1</v>
      </c>
    </row>
    <row r="129" spans="1:9" ht="21.75" thickBot="1">
      <c r="A129" s="701">
        <v>262</v>
      </c>
      <c r="B129" s="764"/>
      <c r="C129" s="1068" t="s">
        <v>1867</v>
      </c>
      <c r="D129" s="1069"/>
      <c r="E129" s="842"/>
      <c r="F129" s="842"/>
      <c r="G129" s="842"/>
      <c r="H129" s="758"/>
      <c r="I129" s="839">
        <v>1</v>
      </c>
    </row>
    <row r="130" spans="1:9" s="687" customFormat="1" ht="24" customHeight="1">
      <c r="A130" s="729">
        <v>265</v>
      </c>
      <c r="B130" s="688">
        <v>7400</v>
      </c>
      <c r="C130" s="1109" t="s">
        <v>1868</v>
      </c>
      <c r="D130" s="1110"/>
      <c r="E130" s="852">
        <f>OTCHET!$E409</f>
        <v>0</v>
      </c>
      <c r="F130" s="852">
        <f>OTCHET!$F409</f>
        <v>0</v>
      </c>
      <c r="G130" s="765">
        <f>OTCHET!$G409</f>
        <v>0</v>
      </c>
      <c r="H130" s="765">
        <f>OTCHET!$H409</f>
        <v>0</v>
      </c>
      <c r="I130" s="836">
        <f>(IF(E130&lt;&gt;0,$I$2,IF(H130&lt;&gt;0,$I$2,"")))</f>
      </c>
    </row>
    <row r="131" spans="1:9" s="687" customFormat="1" ht="21">
      <c r="A131" s="729">
        <v>275</v>
      </c>
      <c r="B131" s="688">
        <v>7500</v>
      </c>
      <c r="C131" s="1098" t="s">
        <v>1487</v>
      </c>
      <c r="D131" s="1099"/>
      <c r="E131" s="854">
        <f>OTCHET!$E410</f>
        <v>0</v>
      </c>
      <c r="F131" s="854">
        <f>OTCHET!$F410</f>
        <v>0</v>
      </c>
      <c r="G131" s="766">
        <f>OTCHET!$G410</f>
        <v>0</v>
      </c>
      <c r="H131" s="766">
        <f>OTCHET!$H410</f>
        <v>0</v>
      </c>
      <c r="I131" s="836">
        <f>(IF(E131&lt;&gt;0,$I$2,IF(H131&lt;&gt;0,$I$2,"")))</f>
      </c>
    </row>
    <row r="132" spans="1:9" s="687" customFormat="1" ht="30" customHeight="1">
      <c r="A132" s="694">
        <v>285</v>
      </c>
      <c r="B132" s="688">
        <v>7600</v>
      </c>
      <c r="C132" s="1066" t="s">
        <v>1380</v>
      </c>
      <c r="D132" s="1113"/>
      <c r="E132" s="854">
        <f>OTCHET!$E411</f>
        <v>0</v>
      </c>
      <c r="F132" s="854">
        <f>OTCHET!$F411</f>
        <v>0</v>
      </c>
      <c r="G132" s="766">
        <f>OTCHET!$G411</f>
        <v>0</v>
      </c>
      <c r="H132" s="766">
        <f>OTCHET!$H411</f>
        <v>0</v>
      </c>
      <c r="I132" s="836">
        <f>(IF(E132&lt;&gt;0,$I$2,IF(H132&lt;&gt;0,$I$2,"")))</f>
      </c>
    </row>
    <row r="133" spans="1:9" s="687" customFormat="1" ht="24" customHeight="1">
      <c r="A133" s="694">
        <v>295</v>
      </c>
      <c r="B133" s="688">
        <v>7700</v>
      </c>
      <c r="C133" s="1066" t="s">
        <v>1381</v>
      </c>
      <c r="D133" s="1067"/>
      <c r="E133" s="854">
        <f>OTCHET!$E412</f>
        <v>0</v>
      </c>
      <c r="F133" s="854">
        <f>OTCHET!$F412</f>
        <v>0</v>
      </c>
      <c r="G133" s="766">
        <f>OTCHET!$G412</f>
        <v>0</v>
      </c>
      <c r="H133" s="766">
        <f>OTCHET!$H412</f>
        <v>0</v>
      </c>
      <c r="I133" s="836">
        <f>(IF(E133&lt;&gt;0,$I$2,IF(H133&lt;&gt;0,$I$2,"")))</f>
      </c>
    </row>
    <row r="134" spans="1:9" s="733" customFormat="1" ht="39.75" customHeight="1" thickBot="1">
      <c r="A134" s="694">
        <v>305</v>
      </c>
      <c r="B134" s="732">
        <v>7800</v>
      </c>
      <c r="C134" s="1115" t="s">
        <v>8</v>
      </c>
      <c r="D134" s="1116"/>
      <c r="E134" s="854">
        <f>OTCHET!$E413</f>
        <v>0</v>
      </c>
      <c r="F134" s="854">
        <f>OTCHET!$F413</f>
        <v>0</v>
      </c>
      <c r="G134" s="766">
        <f>OTCHET!$G413</f>
        <v>0</v>
      </c>
      <c r="H134" s="766">
        <f>OTCHET!$H413</f>
        <v>0</v>
      </c>
      <c r="I134" s="836">
        <f>(IF(E134&lt;&gt;0,$I$2,IF(H134&lt;&gt;0,$I$2,"")))</f>
      </c>
    </row>
    <row r="135" spans="1:9" ht="21.75" thickBot="1">
      <c r="A135" s="739">
        <v>315</v>
      </c>
      <c r="B135" s="702"/>
      <c r="C135" s="1103" t="s">
        <v>1869</v>
      </c>
      <c r="D135" s="1104"/>
      <c r="E135" s="704">
        <f>OTCHET!$E416</f>
        <v>0</v>
      </c>
      <c r="F135" s="704">
        <f>OTCHET!$F416</f>
        <v>0</v>
      </c>
      <c r="G135" s="704">
        <f>OTCHET!$G416</f>
        <v>0</v>
      </c>
      <c r="H135" s="704">
        <f>OTCHET!$H416</f>
        <v>0</v>
      </c>
      <c r="I135" s="839">
        <v>1</v>
      </c>
    </row>
    <row r="136" spans="1:9" ht="15" customHeight="1">
      <c r="A136" s="739"/>
      <c r="B136" s="767"/>
      <c r="C136" s="767"/>
      <c r="D136" s="712"/>
      <c r="I136" s="839">
        <v>1</v>
      </c>
    </row>
    <row r="137" spans="1:9" ht="21">
      <c r="A137" s="739"/>
      <c r="E137" s="710"/>
      <c r="F137" s="710"/>
      <c r="I137" s="839">
        <v>1</v>
      </c>
    </row>
    <row r="138" spans="1:9" ht="21">
      <c r="A138" s="739"/>
      <c r="C138" s="662"/>
      <c r="D138" s="663"/>
      <c r="E138" s="710"/>
      <c r="F138" s="710"/>
      <c r="I138" s="839">
        <v>1</v>
      </c>
    </row>
    <row r="139" spans="1:9" ht="42" customHeight="1">
      <c r="A139" s="739"/>
      <c r="B139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39" s="1071"/>
      <c r="D139" s="1071"/>
      <c r="E139" s="710"/>
      <c r="F139" s="710"/>
      <c r="I139" s="839">
        <v>1</v>
      </c>
    </row>
    <row r="140" spans="1:9" ht="21">
      <c r="A140" s="739"/>
      <c r="C140" s="662"/>
      <c r="D140" s="663"/>
      <c r="E140" s="711" t="s">
        <v>1133</v>
      </c>
      <c r="F140" s="711" t="s">
        <v>987</v>
      </c>
      <c r="I140" s="839">
        <v>1</v>
      </c>
    </row>
    <row r="141" spans="1:9" ht="38.25" customHeight="1" thickBot="1">
      <c r="A141" s="739"/>
      <c r="B141" s="1072" t="str">
        <f>$B$9</f>
        <v>МИНИСТЕРСТВО НА ОКОЛНАТА СРЕДА И ВОДИТЕ</v>
      </c>
      <c r="C141" s="1073"/>
      <c r="D141" s="1073"/>
      <c r="E141" s="713">
        <f>$E$9</f>
        <v>41640</v>
      </c>
      <c r="F141" s="714">
        <f>$F$9</f>
        <v>41882</v>
      </c>
      <c r="I141" s="839">
        <v>1</v>
      </c>
    </row>
    <row r="142" spans="1:9" ht="21.75" thickBot="1">
      <c r="A142" s="739"/>
      <c r="B142" s="667" t="str">
        <f>$B$10</f>
        <v>(наименование на разпоредителя с бюджет)</v>
      </c>
      <c r="E142" s="710"/>
      <c r="F142" s="715">
        <f>$F$10</f>
        <v>0</v>
      </c>
      <c r="I142" s="839">
        <v>1</v>
      </c>
    </row>
    <row r="143" spans="1:9" ht="21.75" thickBot="1">
      <c r="A143" s="739"/>
      <c r="B143" s="667"/>
      <c r="E143" s="716"/>
      <c r="F143" s="710"/>
      <c r="I143" s="839">
        <v>1</v>
      </c>
    </row>
    <row r="144" spans="1:9" ht="39.75" customHeight="1" thickBot="1" thickTop="1">
      <c r="A144" s="739"/>
      <c r="B144" s="1072" t="str">
        <f>$B$12</f>
        <v>Министерство на околната среда и водите</v>
      </c>
      <c r="C144" s="1073"/>
      <c r="D144" s="1073"/>
      <c r="E144" s="710" t="s">
        <v>1135</v>
      </c>
      <c r="F144" s="717" t="str">
        <f>$F$12</f>
        <v>1900</v>
      </c>
      <c r="I144" s="839">
        <v>1</v>
      </c>
    </row>
    <row r="145" spans="1:9" ht="21.75" thickTop="1">
      <c r="A145" s="739"/>
      <c r="B145" s="667" t="str">
        <f>$B$13</f>
        <v>(наименование на първостепенния разпоредител с бюджет)</v>
      </c>
      <c r="E145" s="716" t="s">
        <v>1137</v>
      </c>
      <c r="F145" s="710"/>
      <c r="I145" s="839">
        <v>1</v>
      </c>
    </row>
    <row r="146" spans="1:9" ht="21">
      <c r="A146" s="739"/>
      <c r="B146" s="667"/>
      <c r="E146" s="710"/>
      <c r="F146" s="710"/>
      <c r="I146" s="839">
        <v>1</v>
      </c>
    </row>
    <row r="147" spans="1:9" ht="21.75" thickBot="1">
      <c r="A147" s="739"/>
      <c r="C147" s="662"/>
      <c r="D147" s="663"/>
      <c r="E147" s="710"/>
      <c r="F147" s="716" t="s">
        <v>1138</v>
      </c>
      <c r="I147" s="839">
        <v>1</v>
      </c>
    </row>
    <row r="148" spans="1:9" ht="21.75" thickBot="1">
      <c r="A148" s="739"/>
      <c r="B148" s="768"/>
      <c r="C148" s="769"/>
      <c r="D148" s="770" t="s">
        <v>1488</v>
      </c>
      <c r="E148" s="771" t="s">
        <v>1453</v>
      </c>
      <c r="F148" s="772" t="s">
        <v>1141</v>
      </c>
      <c r="G148" s="772" t="s">
        <v>1141</v>
      </c>
      <c r="H148" s="772" t="s">
        <v>1141</v>
      </c>
      <c r="I148" s="839">
        <v>1</v>
      </c>
    </row>
    <row r="149" spans="1:9" ht="38.25" thickBot="1">
      <c r="A149" s="739"/>
      <c r="B149" s="773"/>
      <c r="C149" s="773"/>
      <c r="D149" s="774" t="s">
        <v>1870</v>
      </c>
      <c r="E149" s="772">
        <f>+E20</f>
        <v>2014</v>
      </c>
      <c r="F149" s="832" t="s">
        <v>1517</v>
      </c>
      <c r="G149" s="832" t="s">
        <v>1518</v>
      </c>
      <c r="H149" s="367" t="s">
        <v>1462</v>
      </c>
      <c r="I149" s="839">
        <v>1</v>
      </c>
    </row>
    <row r="150" spans="1:9" ht="21.75" thickBot="1">
      <c r="A150" s="739"/>
      <c r="B150" s="775"/>
      <c r="C150" s="776"/>
      <c r="D150" s="777" t="s">
        <v>1871</v>
      </c>
      <c r="E150" s="778"/>
      <c r="F150" s="778"/>
      <c r="G150" s="778"/>
      <c r="H150" s="778"/>
      <c r="I150" s="839">
        <v>1</v>
      </c>
    </row>
    <row r="151" spans="1:9" ht="21.75" thickBot="1">
      <c r="A151" s="739"/>
      <c r="B151" s="779"/>
      <c r="C151" s="780"/>
      <c r="D151" s="781"/>
      <c r="E151" s="782">
        <f>+E49-E96+E127+E135</f>
        <v>0</v>
      </c>
      <c r="F151" s="782">
        <f>+F49-F96+F127+F135</f>
        <v>396708</v>
      </c>
      <c r="G151" s="782">
        <f>+G49-G96+G127+G135</f>
        <v>0</v>
      </c>
      <c r="H151" s="782">
        <f>+H49-H96+H127+H135</f>
        <v>396708</v>
      </c>
      <c r="I151" s="839">
        <v>1</v>
      </c>
    </row>
    <row r="152" spans="1:9" ht="21">
      <c r="A152" s="739"/>
      <c r="B152" s="662"/>
      <c r="C152" s="783"/>
      <c r="D152" s="784"/>
      <c r="E152" s="785"/>
      <c r="F152" s="785"/>
      <c r="I152" s="839">
        <v>1</v>
      </c>
    </row>
    <row r="153" spans="1:9" ht="21">
      <c r="A153" s="739"/>
      <c r="E153" s="710"/>
      <c r="F153" s="710"/>
      <c r="I153" s="839">
        <v>1</v>
      </c>
    </row>
    <row r="154" spans="1:9" ht="21">
      <c r="A154" s="739"/>
      <c r="C154" s="662"/>
      <c r="D154" s="663"/>
      <c r="E154" s="710"/>
      <c r="F154" s="710"/>
      <c r="I154" s="839">
        <v>1</v>
      </c>
    </row>
    <row r="155" spans="1:9" ht="44.25" customHeight="1">
      <c r="A155" s="739"/>
      <c r="B155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55" s="1071"/>
      <c r="D155" s="1071"/>
      <c r="E155" s="710"/>
      <c r="F155" s="710"/>
      <c r="I155" s="839">
        <v>1</v>
      </c>
    </row>
    <row r="156" spans="1:9" ht="21">
      <c r="A156" s="739"/>
      <c r="C156" s="662"/>
      <c r="D156" s="663"/>
      <c r="E156" s="711" t="s">
        <v>1133</v>
      </c>
      <c r="F156" s="711" t="s">
        <v>987</v>
      </c>
      <c r="I156" s="839">
        <v>1</v>
      </c>
    </row>
    <row r="157" spans="1:9" ht="38.25" customHeight="1" thickBot="1">
      <c r="A157" s="739"/>
      <c r="B157" s="1072" t="str">
        <f>$B$9</f>
        <v>МИНИСТЕРСТВО НА ОКОЛНАТА СРЕДА И ВОДИТЕ</v>
      </c>
      <c r="C157" s="1073"/>
      <c r="D157" s="1073"/>
      <c r="E157" s="713">
        <f>$E$9</f>
        <v>41640</v>
      </c>
      <c r="F157" s="714">
        <f>$F$9</f>
        <v>41882</v>
      </c>
      <c r="I157" s="839">
        <v>1</v>
      </c>
    </row>
    <row r="158" spans="1:9" ht="21.75" thickBot="1">
      <c r="A158" s="739"/>
      <c r="B158" s="667" t="str">
        <f>$B$10</f>
        <v>(наименование на разпоредителя с бюджет)</v>
      </c>
      <c r="E158" s="710"/>
      <c r="F158" s="715">
        <f>$F$10</f>
        <v>0</v>
      </c>
      <c r="I158" s="839">
        <v>1</v>
      </c>
    </row>
    <row r="159" spans="1:9" ht="21.75" thickBot="1">
      <c r="A159" s="739"/>
      <c r="B159" s="667"/>
      <c r="E159" s="716"/>
      <c r="F159" s="710"/>
      <c r="I159" s="839">
        <v>1</v>
      </c>
    </row>
    <row r="160" spans="1:9" ht="38.25" customHeight="1" thickBot="1" thickTop="1">
      <c r="A160" s="739"/>
      <c r="B160" s="1072" t="str">
        <f>$B$12</f>
        <v>Министерство на околната среда и водите</v>
      </c>
      <c r="C160" s="1073"/>
      <c r="D160" s="1073"/>
      <c r="E160" s="710" t="s">
        <v>1135</v>
      </c>
      <c r="F160" s="717" t="str">
        <f>$F$12</f>
        <v>1900</v>
      </c>
      <c r="I160" s="839">
        <v>1</v>
      </c>
    </row>
    <row r="161" spans="1:9" ht="21.75" thickTop="1">
      <c r="A161" s="739"/>
      <c r="B161" s="667" t="str">
        <f>$B$13</f>
        <v>(наименование на първостепенния разпоредител с бюджет)</v>
      </c>
      <c r="E161" s="716" t="s">
        <v>1137</v>
      </c>
      <c r="F161" s="710"/>
      <c r="I161" s="839">
        <v>1</v>
      </c>
    </row>
    <row r="162" spans="1:9" ht="21">
      <c r="A162" s="739"/>
      <c r="B162" s="667"/>
      <c r="E162" s="710"/>
      <c r="F162" s="710"/>
      <c r="I162" s="839">
        <v>1</v>
      </c>
    </row>
    <row r="163" spans="1:9" ht="21.75" thickBot="1">
      <c r="A163" s="739"/>
      <c r="C163" s="662"/>
      <c r="D163" s="663"/>
      <c r="E163" s="710"/>
      <c r="F163" s="716" t="s">
        <v>1138</v>
      </c>
      <c r="I163" s="839">
        <v>1</v>
      </c>
    </row>
    <row r="164" spans="1:9" ht="21.75" thickBot="1">
      <c r="A164" s="739"/>
      <c r="B164" s="786"/>
      <c r="C164" s="787"/>
      <c r="D164" s="788"/>
      <c r="E164" s="719"/>
      <c r="F164" s="719"/>
      <c r="G164" s="719"/>
      <c r="H164" s="719"/>
      <c r="I164" s="839">
        <v>1</v>
      </c>
    </row>
    <row r="165" spans="1:9" ht="38.25" thickBot="1">
      <c r="A165" s="739"/>
      <c r="B165" s="756" t="s">
        <v>1046</v>
      </c>
      <c r="C165" s="789"/>
      <c r="D165" s="721" t="s">
        <v>1872</v>
      </c>
      <c r="E165" s="746" t="s">
        <v>1140</v>
      </c>
      <c r="F165" s="746" t="s">
        <v>1141</v>
      </c>
      <c r="G165" s="746" t="s">
        <v>1141</v>
      </c>
      <c r="H165" s="746" t="s">
        <v>1141</v>
      </c>
      <c r="I165" s="839">
        <v>1</v>
      </c>
    </row>
    <row r="166" spans="1:9" ht="32.25" thickBot="1">
      <c r="A166" s="739"/>
      <c r="B166" s="790"/>
      <c r="C166" s="744"/>
      <c r="D166" s="679" t="s">
        <v>1484</v>
      </c>
      <c r="E166" s="722">
        <f>+E20</f>
        <v>2014</v>
      </c>
      <c r="F166" s="832" t="s">
        <v>1517</v>
      </c>
      <c r="G166" s="844" t="s">
        <v>1518</v>
      </c>
      <c r="H166" s="845" t="s">
        <v>1462</v>
      </c>
      <c r="I166" s="839">
        <v>1</v>
      </c>
    </row>
    <row r="167" spans="1:9" ht="21.75" thickBot="1">
      <c r="A167" s="739">
        <v>1</v>
      </c>
      <c r="B167" s="791"/>
      <c r="C167" s="792"/>
      <c r="D167" s="793" t="s">
        <v>1873</v>
      </c>
      <c r="E167" s="791"/>
      <c r="F167" s="792"/>
      <c r="I167" s="839">
        <v>1</v>
      </c>
    </row>
    <row r="168" spans="1:9" s="687" customFormat="1" ht="18.75" customHeight="1">
      <c r="A168" s="694">
        <v>5</v>
      </c>
      <c r="B168" s="685">
        <v>7000</v>
      </c>
      <c r="C168" s="1105" t="s">
        <v>1874</v>
      </c>
      <c r="D168" s="1106"/>
      <c r="E168" s="852">
        <f>OTCHET!$E448</f>
        <v>0</v>
      </c>
      <c r="F168" s="853">
        <f>OTCHET!$F448</f>
        <v>0</v>
      </c>
      <c r="G168" s="752">
        <f>OTCHET!$G448</f>
        <v>0</v>
      </c>
      <c r="H168" s="752">
        <f>OTCHET!$H448</f>
        <v>0</v>
      </c>
      <c r="I168" s="836">
        <f aca="true" t="shared" si="3" ref="I168:I188">(IF(E168&lt;&gt;0,$I$2,IF(H168&lt;&gt;0,$I$2,"")))</f>
      </c>
    </row>
    <row r="169" spans="1:9" s="687" customFormat="1" ht="21">
      <c r="A169" s="694">
        <v>30</v>
      </c>
      <c r="B169" s="688">
        <v>7100</v>
      </c>
      <c r="C169" s="1095" t="s">
        <v>1877</v>
      </c>
      <c r="D169" s="1096"/>
      <c r="E169" s="854">
        <f>OTCHET!$E452</f>
        <v>0</v>
      </c>
      <c r="F169" s="855">
        <f>OTCHET!$F452</f>
        <v>0</v>
      </c>
      <c r="G169" s="753">
        <f>OTCHET!$G452</f>
        <v>0</v>
      </c>
      <c r="H169" s="753">
        <f>OTCHET!$H452</f>
        <v>0</v>
      </c>
      <c r="I169" s="836">
        <f t="shared" si="3"/>
      </c>
    </row>
    <row r="170" spans="1:9" s="687" customFormat="1" ht="21">
      <c r="A170" s="694">
        <v>45</v>
      </c>
      <c r="B170" s="688">
        <v>7200</v>
      </c>
      <c r="C170" s="1095" t="s">
        <v>1880</v>
      </c>
      <c r="D170" s="1096"/>
      <c r="E170" s="854">
        <f>OTCHET!$E455</f>
        <v>0</v>
      </c>
      <c r="F170" s="855">
        <f>OTCHET!$F455</f>
        <v>0</v>
      </c>
      <c r="G170" s="753">
        <f>OTCHET!$G455</f>
        <v>0</v>
      </c>
      <c r="H170" s="753">
        <f>OTCHET!$H455</f>
        <v>0</v>
      </c>
      <c r="I170" s="836">
        <f t="shared" si="3"/>
      </c>
    </row>
    <row r="171" spans="1:9" s="687" customFormat="1" ht="33" customHeight="1">
      <c r="A171" s="694">
        <v>60</v>
      </c>
      <c r="B171" s="688">
        <v>7300</v>
      </c>
      <c r="C171" s="1100" t="s">
        <v>1883</v>
      </c>
      <c r="D171" s="1090"/>
      <c r="E171" s="854">
        <f>OTCHET!$E458</f>
        <v>0</v>
      </c>
      <c r="F171" s="855">
        <f>OTCHET!$F458</f>
        <v>0</v>
      </c>
      <c r="G171" s="753">
        <f>OTCHET!$G458</f>
        <v>0</v>
      </c>
      <c r="H171" s="753">
        <f>OTCHET!$H458</f>
        <v>0</v>
      </c>
      <c r="I171" s="836">
        <f t="shared" si="3"/>
      </c>
    </row>
    <row r="172" spans="1:63" s="760" customFormat="1" ht="33.75" customHeight="1">
      <c r="A172" s="695">
        <v>110</v>
      </c>
      <c r="B172" s="688">
        <v>7900</v>
      </c>
      <c r="C172" s="1101" t="s">
        <v>1890</v>
      </c>
      <c r="D172" s="1102"/>
      <c r="E172" s="860">
        <f>OTCHET!$E465</f>
        <v>0</v>
      </c>
      <c r="F172" s="862">
        <f>OTCHET!$F465</f>
        <v>0</v>
      </c>
      <c r="G172" s="794">
        <f>OTCHET!$G465</f>
        <v>0</v>
      </c>
      <c r="H172" s="794">
        <f>OTCHET!$H465</f>
        <v>0</v>
      </c>
      <c r="I172" s="836">
        <f t="shared" si="3"/>
      </c>
      <c r="J172" s="697"/>
      <c r="K172" s="795"/>
      <c r="L172" s="795"/>
      <c r="M172" s="796"/>
      <c r="N172" s="795"/>
      <c r="O172" s="795"/>
      <c r="P172" s="697"/>
      <c r="Q172" s="795"/>
      <c r="R172" s="795"/>
      <c r="S172" s="796"/>
      <c r="T172" s="795"/>
      <c r="U172" s="795"/>
      <c r="V172" s="796"/>
      <c r="W172" s="795"/>
      <c r="X172" s="795"/>
      <c r="Y172" s="796"/>
      <c r="Z172" s="795"/>
      <c r="AA172" s="795"/>
      <c r="AB172" s="796"/>
      <c r="AC172" s="795"/>
      <c r="AD172" s="795"/>
      <c r="AE172" s="697"/>
      <c r="AF172" s="795"/>
      <c r="AG172" s="795"/>
      <c r="AH172" s="796"/>
      <c r="AI172" s="795"/>
      <c r="AJ172" s="795"/>
      <c r="AK172" s="796"/>
      <c r="AL172" s="797"/>
      <c r="AM172" s="797"/>
      <c r="AN172" s="798"/>
      <c r="AO172" s="797"/>
      <c r="AP172" s="797"/>
      <c r="AQ172" s="798"/>
      <c r="AR172" s="797"/>
      <c r="AS172" s="797"/>
      <c r="AT172" s="799"/>
      <c r="AU172" s="797"/>
      <c r="AV172" s="797"/>
      <c r="AW172" s="798"/>
      <c r="AX172" s="797"/>
      <c r="AY172" s="797"/>
      <c r="AZ172" s="798"/>
      <c r="BA172" s="797"/>
      <c r="BB172" s="798"/>
      <c r="BC172" s="799"/>
      <c r="BD172" s="798"/>
      <c r="BE172" s="798"/>
      <c r="BF172" s="797"/>
      <c r="BG172" s="797"/>
      <c r="BH172" s="798"/>
      <c r="BI172" s="797"/>
      <c r="BK172" s="797"/>
    </row>
    <row r="173" spans="1:9" s="687" customFormat="1" ht="21">
      <c r="A173" s="694">
        <v>125</v>
      </c>
      <c r="B173" s="688">
        <v>8000</v>
      </c>
      <c r="C173" s="1087" t="s">
        <v>1489</v>
      </c>
      <c r="D173" s="1088"/>
      <c r="E173" s="854">
        <f>OTCHET!$E468</f>
        <v>0</v>
      </c>
      <c r="F173" s="855">
        <f>OTCHET!$F468</f>
        <v>0</v>
      </c>
      <c r="G173" s="753">
        <f>OTCHET!$G468</f>
        <v>0</v>
      </c>
      <c r="H173" s="753">
        <f>OTCHET!$H468</f>
        <v>0</v>
      </c>
      <c r="I173" s="836">
        <f t="shared" si="3"/>
      </c>
    </row>
    <row r="174" spans="1:9" s="687" customFormat="1" ht="33" customHeight="1">
      <c r="A174" s="694">
        <v>220</v>
      </c>
      <c r="B174" s="688">
        <v>8100</v>
      </c>
      <c r="C174" s="1066" t="s">
        <v>1490</v>
      </c>
      <c r="D174" s="1067"/>
      <c r="E174" s="854">
        <f>OTCHET!$E484</f>
        <v>0</v>
      </c>
      <c r="F174" s="855">
        <f>OTCHET!$F484</f>
        <v>0</v>
      </c>
      <c r="G174" s="753">
        <f>OTCHET!$G484</f>
        <v>0</v>
      </c>
      <c r="H174" s="753">
        <f>OTCHET!$H484</f>
        <v>0</v>
      </c>
      <c r="I174" s="836">
        <f t="shared" si="3"/>
      </c>
    </row>
    <row r="175" spans="1:9" s="687" customFormat="1" ht="23.25" customHeight="1">
      <c r="A175" s="694">
        <v>245</v>
      </c>
      <c r="B175" s="688">
        <v>8200</v>
      </c>
      <c r="C175" s="1066" t="s">
        <v>184</v>
      </c>
      <c r="D175" s="1067"/>
      <c r="E175" s="860">
        <f>OTCHET!$E489</f>
        <v>0</v>
      </c>
      <c r="F175" s="860">
        <f>OTCHET!$F489</f>
        <v>0</v>
      </c>
      <c r="G175" s="763">
        <f>OTCHET!$G489</f>
        <v>0</v>
      </c>
      <c r="H175" s="763">
        <f>OTCHET!$H489</f>
        <v>0</v>
      </c>
      <c r="I175" s="836">
        <f t="shared" si="3"/>
      </c>
    </row>
    <row r="176" spans="1:9" s="687" customFormat="1" ht="21">
      <c r="A176" s="694">
        <v>255</v>
      </c>
      <c r="B176" s="688">
        <v>8300</v>
      </c>
      <c r="C176" s="1098" t="s">
        <v>1491</v>
      </c>
      <c r="D176" s="1099"/>
      <c r="E176" s="854">
        <f>OTCHET!$E490</f>
        <v>0</v>
      </c>
      <c r="F176" s="855">
        <f>OTCHET!$F490</f>
        <v>0</v>
      </c>
      <c r="G176" s="753">
        <f>OTCHET!$G490</f>
        <v>0</v>
      </c>
      <c r="H176" s="753">
        <f>OTCHET!$H490</f>
        <v>0</v>
      </c>
      <c r="I176" s="836">
        <f t="shared" si="3"/>
      </c>
    </row>
    <row r="177" spans="1:9" s="687" customFormat="1" ht="21">
      <c r="A177" s="694">
        <v>295</v>
      </c>
      <c r="B177" s="688">
        <v>8500</v>
      </c>
      <c r="C177" s="1087" t="s">
        <v>194</v>
      </c>
      <c r="D177" s="1088"/>
      <c r="E177" s="854">
        <f>OTCHET!$E499</f>
        <v>0</v>
      </c>
      <c r="F177" s="855">
        <f>OTCHET!$F499</f>
        <v>0</v>
      </c>
      <c r="G177" s="753">
        <f>OTCHET!$G499</f>
        <v>0</v>
      </c>
      <c r="H177" s="753">
        <f>OTCHET!$H499</f>
        <v>0</v>
      </c>
      <c r="I177" s="836">
        <f t="shared" si="3"/>
      </c>
    </row>
    <row r="178" spans="1:9" s="687" customFormat="1" ht="21">
      <c r="A178" s="694">
        <v>315</v>
      </c>
      <c r="B178" s="688">
        <v>8600</v>
      </c>
      <c r="C178" s="1087" t="s">
        <v>198</v>
      </c>
      <c r="D178" s="1088"/>
      <c r="E178" s="854">
        <f>OTCHET!$E503</f>
        <v>0</v>
      </c>
      <c r="F178" s="855">
        <f>OTCHET!$F503</f>
        <v>0</v>
      </c>
      <c r="G178" s="753">
        <f>OTCHET!$G503</f>
        <v>0</v>
      </c>
      <c r="H178" s="753">
        <f>OTCHET!$H503</f>
        <v>0</v>
      </c>
      <c r="I178" s="836">
        <f t="shared" si="3"/>
      </c>
    </row>
    <row r="179" spans="1:9" s="687" customFormat="1" ht="30" customHeight="1">
      <c r="A179" s="694">
        <v>355</v>
      </c>
      <c r="B179" s="688">
        <v>8700</v>
      </c>
      <c r="C179" s="1066" t="s">
        <v>444</v>
      </c>
      <c r="D179" s="1067"/>
      <c r="E179" s="854">
        <f>OTCHET!$E508</f>
        <v>0</v>
      </c>
      <c r="F179" s="855">
        <f>OTCHET!$F508</f>
        <v>0</v>
      </c>
      <c r="G179" s="753">
        <f>OTCHET!$G508</f>
        <v>0</v>
      </c>
      <c r="H179" s="753">
        <f>OTCHET!$H508</f>
        <v>0</v>
      </c>
      <c r="I179" s="836">
        <f>(IF(E179&lt;&gt;0,$I$2,IF(H179&lt;&gt;0,$I$2,"")))</f>
      </c>
    </row>
    <row r="180" spans="1:9" s="687" customFormat="1" ht="30" customHeight="1">
      <c r="A180" s="694">
        <v>355</v>
      </c>
      <c r="B180" s="688">
        <v>8800</v>
      </c>
      <c r="C180" s="1066" t="s">
        <v>1913</v>
      </c>
      <c r="D180" s="1067"/>
      <c r="E180" s="854">
        <f>OTCHET!$E511</f>
        <v>0</v>
      </c>
      <c r="F180" s="855">
        <f>OTCHET!$F511</f>
        <v>-396708</v>
      </c>
      <c r="G180" s="753">
        <f>OTCHET!$G511</f>
        <v>0</v>
      </c>
      <c r="H180" s="753">
        <f>OTCHET!$H511</f>
        <v>-396708</v>
      </c>
      <c r="I180" s="836">
        <f t="shared" si="3"/>
        <v>1</v>
      </c>
    </row>
    <row r="181" spans="1:9" s="687" customFormat="1" ht="33.75" customHeight="1">
      <c r="A181" s="694">
        <v>375</v>
      </c>
      <c r="B181" s="688">
        <v>8900</v>
      </c>
      <c r="C181" s="1089" t="s">
        <v>1580</v>
      </c>
      <c r="D181" s="1090"/>
      <c r="E181" s="854">
        <f>OTCHET!$E518</f>
        <v>0</v>
      </c>
      <c r="F181" s="855">
        <f>OTCHET!$F518</f>
        <v>0</v>
      </c>
      <c r="G181" s="753">
        <f>OTCHET!$G518</f>
        <v>0</v>
      </c>
      <c r="H181" s="753">
        <f>OTCHET!$H518</f>
        <v>0</v>
      </c>
      <c r="I181" s="836">
        <f t="shared" si="3"/>
      </c>
    </row>
    <row r="182" spans="1:9" s="687" customFormat="1" ht="21">
      <c r="A182" s="694">
        <v>395</v>
      </c>
      <c r="B182" s="688">
        <v>9000</v>
      </c>
      <c r="C182" s="1087" t="s">
        <v>206</v>
      </c>
      <c r="D182" s="1088"/>
      <c r="E182" s="860">
        <f>OTCHET!$E522</f>
        <v>0</v>
      </c>
      <c r="F182" s="860">
        <f>OTCHET!$F522</f>
        <v>0</v>
      </c>
      <c r="G182" s="763">
        <f>OTCHET!$G522</f>
        <v>0</v>
      </c>
      <c r="H182" s="763">
        <f>OTCHET!$H522</f>
        <v>0</v>
      </c>
      <c r="I182" s="836">
        <f t="shared" si="3"/>
      </c>
    </row>
    <row r="183" spans="1:9" s="687" customFormat="1" ht="33" customHeight="1">
      <c r="A183" s="694">
        <v>405</v>
      </c>
      <c r="B183" s="688">
        <v>9100</v>
      </c>
      <c r="C183" s="1089" t="s">
        <v>1914</v>
      </c>
      <c r="D183" s="1097"/>
      <c r="E183" s="854">
        <f>OTCHET!$E523</f>
        <v>0</v>
      </c>
      <c r="F183" s="855">
        <f>OTCHET!$F523</f>
        <v>0</v>
      </c>
      <c r="G183" s="753">
        <f>OTCHET!$G523</f>
        <v>0</v>
      </c>
      <c r="H183" s="753">
        <f>OTCHET!$H523</f>
        <v>0</v>
      </c>
      <c r="I183" s="836">
        <f t="shared" si="3"/>
      </c>
    </row>
    <row r="184" spans="1:9" s="687" customFormat="1" ht="31.5" customHeight="1">
      <c r="A184" s="694">
        <v>430</v>
      </c>
      <c r="B184" s="688">
        <v>9200</v>
      </c>
      <c r="C184" s="1091" t="s">
        <v>1492</v>
      </c>
      <c r="D184" s="1067"/>
      <c r="E184" s="854">
        <f>OTCHET!$E528</f>
        <v>0</v>
      </c>
      <c r="F184" s="855">
        <f>OTCHET!$F528</f>
        <v>0</v>
      </c>
      <c r="G184" s="753">
        <f>OTCHET!$G528</f>
        <v>0</v>
      </c>
      <c r="H184" s="753">
        <f>OTCHET!$H528</f>
        <v>0</v>
      </c>
      <c r="I184" s="836">
        <f t="shared" si="3"/>
      </c>
    </row>
    <row r="185" spans="1:9" s="687" customFormat="1" ht="21">
      <c r="A185" s="729">
        <v>445</v>
      </c>
      <c r="B185" s="688">
        <v>9300</v>
      </c>
      <c r="C185" s="1087" t="s">
        <v>1493</v>
      </c>
      <c r="D185" s="1088"/>
      <c r="E185" s="854">
        <f>OTCHET!$E531</f>
        <v>0</v>
      </c>
      <c r="F185" s="855">
        <f>OTCHET!$F531</f>
        <v>0</v>
      </c>
      <c r="G185" s="753">
        <f>OTCHET!$G531</f>
        <v>0</v>
      </c>
      <c r="H185" s="753">
        <f>OTCHET!$H531</f>
        <v>0</v>
      </c>
      <c r="I185" s="836">
        <f t="shared" si="3"/>
      </c>
    </row>
    <row r="186" spans="1:9" s="687" customFormat="1" ht="31.5" customHeight="1">
      <c r="A186" s="729">
        <v>470</v>
      </c>
      <c r="B186" s="688">
        <v>9500</v>
      </c>
      <c r="C186" s="1091" t="s">
        <v>1494</v>
      </c>
      <c r="D186" s="1092"/>
      <c r="E186" s="854">
        <f>OTCHET!$E553</f>
        <v>0</v>
      </c>
      <c r="F186" s="855">
        <f>OTCHET!$F553</f>
        <v>0</v>
      </c>
      <c r="G186" s="753">
        <f>OTCHET!$G553</f>
        <v>0</v>
      </c>
      <c r="H186" s="753">
        <f>OTCHET!$H553</f>
        <v>0</v>
      </c>
      <c r="I186" s="836">
        <f t="shared" si="3"/>
      </c>
    </row>
    <row r="187" spans="1:9" s="687" customFormat="1" ht="35.25" customHeight="1">
      <c r="A187" s="729">
        <v>565</v>
      </c>
      <c r="B187" s="688">
        <v>9600</v>
      </c>
      <c r="C187" s="1091" t="s">
        <v>1495</v>
      </c>
      <c r="D187" s="1067"/>
      <c r="E187" s="854">
        <f>OTCHET!$E573</f>
        <v>0</v>
      </c>
      <c r="F187" s="855">
        <f>OTCHET!$F573</f>
        <v>0</v>
      </c>
      <c r="G187" s="753">
        <f>OTCHET!$G573</f>
        <v>0</v>
      </c>
      <c r="H187" s="753">
        <f>OTCHET!$H573</f>
        <v>0</v>
      </c>
      <c r="I187" s="836">
        <f t="shared" si="3"/>
      </c>
    </row>
    <row r="188" spans="1:9" s="687" customFormat="1" ht="35.25" customHeight="1" thickBot="1">
      <c r="A188" s="729">
        <v>575</v>
      </c>
      <c r="B188" s="688">
        <v>9800</v>
      </c>
      <c r="C188" s="1093" t="s">
        <v>958</v>
      </c>
      <c r="D188" s="1094"/>
      <c r="E188" s="856">
        <f>OTCHET!$E578</f>
        <v>0</v>
      </c>
      <c r="F188" s="857">
        <f>OTCHET!$F578</f>
        <v>0</v>
      </c>
      <c r="G188" s="755">
        <f>OTCHET!$G578</f>
        <v>0</v>
      </c>
      <c r="H188" s="755">
        <f>OTCHET!$H578</f>
        <v>0</v>
      </c>
      <c r="I188" s="836">
        <f t="shared" si="3"/>
      </c>
    </row>
    <row r="189" spans="1:9" ht="21.75" thickBot="1">
      <c r="A189" s="739">
        <v>610</v>
      </c>
      <c r="B189" s="800"/>
      <c r="C189" s="801"/>
      <c r="D189" s="861" t="s">
        <v>960</v>
      </c>
      <c r="E189" s="704">
        <f>OTCHET!$E584</f>
        <v>0</v>
      </c>
      <c r="F189" s="704">
        <f>OTCHET!$F584</f>
        <v>-396708</v>
      </c>
      <c r="G189" s="704">
        <f>OTCHET!$G584</f>
        <v>0</v>
      </c>
      <c r="H189" s="704">
        <f>OTCHET!$H584</f>
        <v>-396708</v>
      </c>
      <c r="I189" s="839">
        <v>1</v>
      </c>
    </row>
    <row r="190" spans="1:9" ht="21">
      <c r="A190" s="739"/>
      <c r="B190" s="767"/>
      <c r="C190" s="767"/>
      <c r="D190" s="712"/>
      <c r="E190" s="767"/>
      <c r="F190" s="767"/>
      <c r="I190" s="839">
        <v>1</v>
      </c>
    </row>
    <row r="191" spans="1:9" ht="21">
      <c r="A191" s="739"/>
      <c r="B191" s="767"/>
      <c r="C191" s="767"/>
      <c r="D191" s="712"/>
      <c r="E191" s="767"/>
      <c r="F191" s="767"/>
      <c r="I191" s="839">
        <v>1</v>
      </c>
    </row>
    <row r="192" spans="2:9" ht="21">
      <c r="B192" s="802"/>
      <c r="C192" s="802"/>
      <c r="D192" s="803"/>
      <c r="E192" s="802"/>
      <c r="F192" s="802"/>
      <c r="G192" s="687"/>
      <c r="I192" s="838">
        <v>1</v>
      </c>
    </row>
    <row r="193" spans="2:9" ht="42" customHeight="1">
      <c r="B193" s="1070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93" s="1071"/>
      <c r="D193" s="1071"/>
      <c r="E193" s="710"/>
      <c r="F193" s="710"/>
      <c r="G193" s="687"/>
      <c r="I193" s="838">
        <v>1</v>
      </c>
    </row>
    <row r="194" spans="3:9" ht="21">
      <c r="C194" s="662"/>
      <c r="D194" s="663"/>
      <c r="E194" s="711" t="s">
        <v>1133</v>
      </c>
      <c r="F194" s="711" t="s">
        <v>987</v>
      </c>
      <c r="G194" s="687"/>
      <c r="I194" s="838">
        <v>1</v>
      </c>
    </row>
    <row r="195" spans="2:9" ht="21.75" thickBot="1">
      <c r="B195" s="1072" t="str">
        <f>$B$9</f>
        <v>МИНИСТЕРСТВО НА ОКОЛНАТА СРЕДА И ВОДИТЕ</v>
      </c>
      <c r="C195" s="1073"/>
      <c r="D195" s="1073"/>
      <c r="E195" s="713">
        <f>$E$9</f>
        <v>41640</v>
      </c>
      <c r="F195" s="714">
        <f>$F$9</f>
        <v>41882</v>
      </c>
      <c r="G195" s="687"/>
      <c r="I195" s="838">
        <v>1</v>
      </c>
    </row>
    <row r="196" spans="2:9" ht="21.75" thickBot="1">
      <c r="B196" s="667" t="str">
        <f>$B$10</f>
        <v>(наименование на разпоредителя с бюджет)</v>
      </c>
      <c r="E196" s="710"/>
      <c r="F196" s="715">
        <f>$F$10</f>
        <v>0</v>
      </c>
      <c r="G196" s="687"/>
      <c r="I196" s="838">
        <v>1</v>
      </c>
    </row>
    <row r="197" spans="2:9" ht="21.75" thickBot="1">
      <c r="B197" s="667"/>
      <c r="E197" s="716"/>
      <c r="F197" s="710"/>
      <c r="G197" s="687"/>
      <c r="I197" s="838">
        <v>1</v>
      </c>
    </row>
    <row r="198" spans="2:9" ht="22.5" thickBot="1" thickTop="1">
      <c r="B198" s="1072" t="str">
        <f>$B$12</f>
        <v>Министерство на околната среда и водите</v>
      </c>
      <c r="C198" s="1073"/>
      <c r="D198" s="1073"/>
      <c r="E198" s="710" t="s">
        <v>1135</v>
      </c>
      <c r="F198" s="717" t="str">
        <f>$F$12</f>
        <v>1900</v>
      </c>
      <c r="G198" s="687"/>
      <c r="I198" s="838">
        <v>1</v>
      </c>
    </row>
    <row r="199" spans="2:9" ht="21.75" thickTop="1">
      <c r="B199" s="667" t="str">
        <f>$B$13</f>
        <v>(наименование на първостепенния разпоредител с бюджет)</v>
      </c>
      <c r="E199" s="716" t="s">
        <v>1137</v>
      </c>
      <c r="F199" s="710"/>
      <c r="G199" s="687"/>
      <c r="I199" s="838">
        <v>1</v>
      </c>
    </row>
    <row r="200" spans="2:9" ht="21">
      <c r="B200" s="804"/>
      <c r="C200" s="802"/>
      <c r="D200" s="803"/>
      <c r="E200" s="805"/>
      <c r="F200" s="805"/>
      <c r="G200" s="687"/>
      <c r="I200" s="838">
        <v>1</v>
      </c>
    </row>
    <row r="201" spans="2:9" ht="21.75" thickBot="1">
      <c r="B201" s="802"/>
      <c r="C201" s="806"/>
      <c r="D201" s="807"/>
      <c r="E201" s="805"/>
      <c r="F201" s="808" t="s">
        <v>1138</v>
      </c>
      <c r="G201" s="687"/>
      <c r="I201" s="838">
        <v>1</v>
      </c>
    </row>
    <row r="202" spans="2:9" ht="21.75" thickBot="1">
      <c r="B202" s="809" t="s">
        <v>1046</v>
      </c>
      <c r="C202" s="810"/>
      <c r="D202" s="811" t="s">
        <v>1496</v>
      </c>
      <c r="E202" s="812" t="s">
        <v>1140</v>
      </c>
      <c r="F202" s="812" t="s">
        <v>1141</v>
      </c>
      <c r="G202" s="812" t="s">
        <v>1141</v>
      </c>
      <c r="H202" s="812" t="s">
        <v>1141</v>
      </c>
      <c r="I202" s="838">
        <v>1</v>
      </c>
    </row>
    <row r="203" spans="2:9" ht="43.5" customHeight="1" thickBot="1">
      <c r="B203" s="813"/>
      <c r="C203" s="814"/>
      <c r="D203" s="815"/>
      <c r="E203" s="816">
        <f>+E20</f>
        <v>2014</v>
      </c>
      <c r="F203" s="833" t="s">
        <v>1517</v>
      </c>
      <c r="G203" s="833" t="s">
        <v>1518</v>
      </c>
      <c r="H203" s="816" t="s">
        <v>1462</v>
      </c>
      <c r="I203" s="838">
        <v>1</v>
      </c>
    </row>
    <row r="204" spans="2:9" ht="21">
      <c r="B204" s="817" t="s">
        <v>1497</v>
      </c>
      <c r="C204" s="1085" t="s">
        <v>1498</v>
      </c>
      <c r="D204" s="1086"/>
      <c r="E204" s="863">
        <f>SUMIF(OTCHET!J:J,1,OTCHET!E:E)</f>
        <v>0</v>
      </c>
      <c r="F204" s="863">
        <f>SUMIF(OTCHET!J:J,1,OTCHET!F:F)</f>
        <v>0</v>
      </c>
      <c r="G204" s="863">
        <f>SUMIF(OTCHET!J:J,1,OTCHET!G:G)</f>
        <v>0</v>
      </c>
      <c r="H204" s="863">
        <f>SUMIF(OTCHET!J:J,1,OTCHET!H:H)</f>
        <v>0</v>
      </c>
      <c r="I204" s="838">
        <v>1</v>
      </c>
    </row>
    <row r="205" spans="2:9" ht="21">
      <c r="B205" s="818" t="s">
        <v>1499</v>
      </c>
      <c r="C205" s="1078" t="s">
        <v>1500</v>
      </c>
      <c r="D205" s="1079"/>
      <c r="E205" s="864">
        <f>SUMIF(OTCHET!J:J,2,OTCHET!E:E)</f>
        <v>0</v>
      </c>
      <c r="F205" s="864">
        <f>SUMIF(OTCHET!J:J,2,OTCHET!F:F)</f>
        <v>0</v>
      </c>
      <c r="G205" s="864">
        <f>SUMIF(OTCHET!J:J,2,OTCHET!G:G)</f>
        <v>0</v>
      </c>
      <c r="H205" s="864">
        <f>SUMIF(OTCHET!J:J,2,OTCHET!H:H)</f>
        <v>0</v>
      </c>
      <c r="I205" s="838">
        <v>1</v>
      </c>
    </row>
    <row r="206" spans="2:9" ht="21">
      <c r="B206" s="818" t="s">
        <v>1501</v>
      </c>
      <c r="C206" s="1078" t="s">
        <v>1502</v>
      </c>
      <c r="D206" s="1079"/>
      <c r="E206" s="864">
        <f>SUMIF(OTCHET!J:J,3,OTCHET!E:E)</f>
        <v>0</v>
      </c>
      <c r="F206" s="864">
        <f>SUMIF(OTCHET!J:J,3,OTCHET!F:F)</f>
        <v>0</v>
      </c>
      <c r="G206" s="864">
        <f>SUMIF(OTCHET!J:J,3,OTCHET!G:G)</f>
        <v>0</v>
      </c>
      <c r="H206" s="864">
        <f>SUMIF(OTCHET!J:J,3,OTCHET!H:H)</f>
        <v>0</v>
      </c>
      <c r="I206" s="838">
        <v>1</v>
      </c>
    </row>
    <row r="207" spans="2:9" ht="21">
      <c r="B207" s="818" t="s">
        <v>1503</v>
      </c>
      <c r="C207" s="1081" t="s">
        <v>1504</v>
      </c>
      <c r="D207" s="1082"/>
      <c r="E207" s="864">
        <f>SUMIF(OTCHET!J:J,4,OTCHET!E:E)</f>
        <v>0</v>
      </c>
      <c r="F207" s="864">
        <f>SUMIF(OTCHET!J:J,4,OTCHET!F:F)</f>
        <v>0</v>
      </c>
      <c r="G207" s="864">
        <f>SUMIF(OTCHET!J:J,4,OTCHET!G:G)</f>
        <v>0</v>
      </c>
      <c r="H207" s="864">
        <f>SUMIF(OTCHET!J:J,4,OTCHET!H:H)</f>
        <v>0</v>
      </c>
      <c r="I207" s="838">
        <v>1</v>
      </c>
    </row>
    <row r="208" spans="2:9" ht="21">
      <c r="B208" s="818" t="s">
        <v>1505</v>
      </c>
      <c r="C208" s="1083" t="s">
        <v>1506</v>
      </c>
      <c r="D208" s="1084"/>
      <c r="E208" s="864">
        <f>SUMIF(OTCHET!J:J,5,OTCHET!E:E)</f>
        <v>0</v>
      </c>
      <c r="F208" s="864">
        <f>SUMIF(OTCHET!J:J,5,OTCHET!F:F)</f>
        <v>0</v>
      </c>
      <c r="G208" s="864">
        <f>SUMIF(OTCHET!J:J,5,OTCHET!G:G)</f>
        <v>0</v>
      </c>
      <c r="H208" s="864">
        <f>SUMIF(OTCHET!J:J,5,OTCHET!H:H)</f>
        <v>0</v>
      </c>
      <c r="I208" s="838">
        <v>1</v>
      </c>
    </row>
    <row r="209" spans="2:9" ht="42" customHeight="1">
      <c r="B209" s="818" t="s">
        <v>1507</v>
      </c>
      <c r="C209" s="1080" t="s">
        <v>1508</v>
      </c>
      <c r="D209" s="1080"/>
      <c r="E209" s="864">
        <f>SUMIF(OTCHET!J:J,6,OTCHET!E:E)</f>
        <v>0</v>
      </c>
      <c r="F209" s="864">
        <f>SUMIF(OTCHET!J:J,6,OTCHET!F:F)</f>
        <v>41346</v>
      </c>
      <c r="G209" s="864">
        <f>SUMIF(OTCHET!J:J,6,OTCHET!G:G)</f>
        <v>35375</v>
      </c>
      <c r="H209" s="864">
        <f>SUMIF(OTCHET!J:J,6,OTCHET!H:H)</f>
        <v>76721</v>
      </c>
      <c r="I209" s="838">
        <v>1</v>
      </c>
    </row>
    <row r="210" spans="2:9" ht="21">
      <c r="B210" s="818" t="s">
        <v>1509</v>
      </c>
      <c r="C210" s="1074" t="s">
        <v>1510</v>
      </c>
      <c r="D210" s="1075"/>
      <c r="E210" s="864">
        <f>SUMIF(OTCHET!J:J,7,OTCHET!E:E)</f>
        <v>0</v>
      </c>
      <c r="F210" s="864">
        <f>SUMIF(OTCHET!J:J,7,OTCHET!F:F)</f>
        <v>0</v>
      </c>
      <c r="G210" s="864">
        <f>SUMIF(OTCHET!J:J,7,OTCHET!G:G)</f>
        <v>0</v>
      </c>
      <c r="H210" s="864">
        <f>SUMIF(OTCHET!J:J,7,OTCHET!H:H)</f>
        <v>0</v>
      </c>
      <c r="I210" s="838">
        <v>1</v>
      </c>
    </row>
    <row r="211" spans="2:9" ht="21">
      <c r="B211" s="818" t="s">
        <v>1511</v>
      </c>
      <c r="C211" s="1074" t="s">
        <v>1512</v>
      </c>
      <c r="D211" s="1075"/>
      <c r="E211" s="864">
        <f>SUMIF(OTCHET!J:J,8,OTCHET!E:E)</f>
        <v>0</v>
      </c>
      <c r="F211" s="864">
        <f>SUMIF(OTCHET!J:J,8,OTCHET!F:F)</f>
        <v>0</v>
      </c>
      <c r="G211" s="864">
        <f>SUMIF(OTCHET!J:J,8,OTCHET!G:G)</f>
        <v>0</v>
      </c>
      <c r="H211" s="864">
        <f>SUMIF(OTCHET!J:J,8,OTCHET!H:H)</f>
        <v>0</v>
      </c>
      <c r="I211" s="838">
        <v>1</v>
      </c>
    </row>
    <row r="212" spans="2:9" ht="21.75" thickBot="1">
      <c r="B212" s="818" t="s">
        <v>1513</v>
      </c>
      <c r="C212" s="1076" t="s">
        <v>1514</v>
      </c>
      <c r="D212" s="1077"/>
      <c r="E212" s="865">
        <f>SUMIF(OTCHET!J:J,9,OTCHET!E:E)</f>
        <v>0</v>
      </c>
      <c r="F212" s="865">
        <f>SUMIF(OTCHET!J:J,9,OTCHET!F:F)</f>
        <v>0</v>
      </c>
      <c r="G212" s="865">
        <f>SUMIF(OTCHET!J:J,9,OTCHET!G:G)</f>
        <v>0</v>
      </c>
      <c r="H212" s="865">
        <f>SUMIF(OTCHET!J:J,9,OTCHET!H:H)</f>
        <v>0</v>
      </c>
      <c r="I212" s="838">
        <v>1</v>
      </c>
    </row>
    <row r="213" spans="2:9" ht="21.75" thickBot="1">
      <c r="B213" s="819"/>
      <c r="C213" s="820"/>
      <c r="D213" s="821" t="s">
        <v>1515</v>
      </c>
      <c r="E213" s="822">
        <f>SUM(E204:E212)</f>
        <v>0</v>
      </c>
      <c r="F213" s="822">
        <f>SUM(F204:F212)</f>
        <v>41346</v>
      </c>
      <c r="G213" s="822">
        <f>SUM(G204:G212)</f>
        <v>35375</v>
      </c>
      <c r="H213" s="822">
        <f>SUM(H204:H212)</f>
        <v>76721</v>
      </c>
      <c r="I213" s="838">
        <v>1</v>
      </c>
    </row>
    <row r="564" spans="1:9" s="824" customFormat="1" ht="21">
      <c r="A564" s="656"/>
      <c r="B564" s="823"/>
      <c r="C564" s="823"/>
      <c r="D564" s="823"/>
      <c r="E564" s="823"/>
      <c r="F564" s="823"/>
      <c r="I564" s="837"/>
    </row>
    <row r="565" spans="1:9" s="824" customFormat="1" ht="21">
      <c r="A565" s="656"/>
      <c r="B565" s="823"/>
      <c r="C565" s="823"/>
      <c r="D565" s="823"/>
      <c r="E565" s="823"/>
      <c r="F565" s="823"/>
      <c r="I565" s="837"/>
    </row>
    <row r="566" spans="1:9" s="824" customFormat="1" ht="21">
      <c r="A566" s="656"/>
      <c r="B566" s="823"/>
      <c r="C566" s="823"/>
      <c r="D566" s="823"/>
      <c r="E566" s="823"/>
      <c r="F566" s="823"/>
      <c r="I566" s="837"/>
    </row>
    <row r="567" spans="1:9" s="824" customFormat="1" ht="21">
      <c r="A567" s="656"/>
      <c r="B567" s="823"/>
      <c r="C567" s="823"/>
      <c r="D567" s="823"/>
      <c r="E567" s="823"/>
      <c r="F567" s="823"/>
      <c r="I567" s="837"/>
    </row>
    <row r="568" spans="1:9" s="824" customFormat="1" ht="21">
      <c r="A568" s="656"/>
      <c r="B568" s="823"/>
      <c r="C568" s="823"/>
      <c r="D568" s="823"/>
      <c r="E568" s="823"/>
      <c r="F568" s="823"/>
      <c r="I568" s="837"/>
    </row>
    <row r="569" spans="1:9" s="824" customFormat="1" ht="21">
      <c r="A569" s="656"/>
      <c r="B569" s="823"/>
      <c r="C569" s="823"/>
      <c r="D569" s="823"/>
      <c r="E569" s="823"/>
      <c r="F569" s="823"/>
      <c r="I569" s="837"/>
    </row>
    <row r="570" spans="1:9" s="824" customFormat="1" ht="21">
      <c r="A570" s="656"/>
      <c r="B570" s="823"/>
      <c r="C570" s="823"/>
      <c r="D570" s="823"/>
      <c r="E570" s="823"/>
      <c r="F570" s="823"/>
      <c r="I570" s="837"/>
    </row>
    <row r="571" spans="1:9" s="824" customFormat="1" ht="21">
      <c r="A571" s="656"/>
      <c r="B571" s="823"/>
      <c r="C571" s="823"/>
      <c r="D571" s="823"/>
      <c r="E571" s="823"/>
      <c r="F571" s="823"/>
      <c r="I571" s="837"/>
    </row>
    <row r="572" spans="1:9" s="824" customFormat="1" ht="21">
      <c r="A572" s="656"/>
      <c r="B572" s="823"/>
      <c r="C572" s="823"/>
      <c r="D572" s="823"/>
      <c r="E572" s="823"/>
      <c r="F572" s="823"/>
      <c r="I572" s="837"/>
    </row>
    <row r="573" spans="1:9" s="824" customFormat="1" ht="21">
      <c r="A573" s="656"/>
      <c r="B573" s="823"/>
      <c r="C573" s="823"/>
      <c r="D573" s="823"/>
      <c r="E573" s="823"/>
      <c r="F573" s="823"/>
      <c r="I573" s="837"/>
    </row>
    <row r="574" spans="1:9" s="824" customFormat="1" ht="21">
      <c r="A574" s="656"/>
      <c r="B574" s="823"/>
      <c r="C574" s="823"/>
      <c r="D574" s="823"/>
      <c r="E574" s="823"/>
      <c r="F574" s="823"/>
      <c r="I574" s="837"/>
    </row>
    <row r="575" spans="1:9" s="824" customFormat="1" ht="21">
      <c r="A575" s="656"/>
      <c r="B575" s="823"/>
      <c r="C575" s="823"/>
      <c r="D575" s="823"/>
      <c r="E575" s="823"/>
      <c r="F575" s="823"/>
      <c r="I575" s="837"/>
    </row>
    <row r="576" spans="1:9" s="824" customFormat="1" ht="21">
      <c r="A576" s="656"/>
      <c r="B576" s="823"/>
      <c r="C576" s="823"/>
      <c r="D576" s="823"/>
      <c r="E576" s="823"/>
      <c r="F576" s="823"/>
      <c r="I576" s="837"/>
    </row>
    <row r="577" spans="1:9" s="824" customFormat="1" ht="21">
      <c r="A577" s="656"/>
      <c r="B577" s="823"/>
      <c r="C577" s="823"/>
      <c r="D577" s="823"/>
      <c r="E577" s="823"/>
      <c r="F577" s="823"/>
      <c r="I577" s="837"/>
    </row>
    <row r="578" spans="1:9" s="824" customFormat="1" ht="21">
      <c r="A578" s="656"/>
      <c r="B578" s="823"/>
      <c r="C578" s="823"/>
      <c r="D578" s="823"/>
      <c r="E578" s="823"/>
      <c r="F578" s="823"/>
      <c r="I578" s="837"/>
    </row>
    <row r="579" spans="1:9" s="824" customFormat="1" ht="21">
      <c r="A579" s="656"/>
      <c r="B579" s="823"/>
      <c r="C579" s="823"/>
      <c r="D579" s="823"/>
      <c r="E579" s="823"/>
      <c r="F579" s="823"/>
      <c r="I579" s="837"/>
    </row>
    <row r="580" spans="1:9" s="824" customFormat="1" ht="21">
      <c r="A580" s="656"/>
      <c r="B580" s="823"/>
      <c r="C580" s="823"/>
      <c r="D580" s="823"/>
      <c r="E580" s="823"/>
      <c r="F580" s="823"/>
      <c r="I580" s="837"/>
    </row>
    <row r="581" spans="1:9" s="824" customFormat="1" ht="21">
      <c r="A581" s="656"/>
      <c r="B581" s="823"/>
      <c r="C581" s="823"/>
      <c r="D581" s="823"/>
      <c r="E581" s="823"/>
      <c r="F581" s="823"/>
      <c r="I581" s="837"/>
    </row>
    <row r="582" spans="1:9" s="824" customFormat="1" ht="21">
      <c r="A582" s="656"/>
      <c r="B582" s="823"/>
      <c r="C582" s="823"/>
      <c r="D582" s="823"/>
      <c r="E582" s="823"/>
      <c r="F582" s="823"/>
      <c r="I582" s="837"/>
    </row>
    <row r="583" spans="1:9" s="824" customFormat="1" ht="21">
      <c r="A583" s="656"/>
      <c r="B583" s="823"/>
      <c r="C583" s="823"/>
      <c r="D583" s="823"/>
      <c r="E583" s="823"/>
      <c r="F583" s="823"/>
      <c r="I583" s="837"/>
    </row>
    <row r="584" spans="1:9" s="824" customFormat="1" ht="31.5" customHeight="1">
      <c r="A584" s="656"/>
      <c r="B584" s="823"/>
      <c r="C584" s="823"/>
      <c r="D584" s="823"/>
      <c r="E584" s="823"/>
      <c r="F584" s="823"/>
      <c r="I584" s="837"/>
    </row>
    <row r="585" spans="1:9" s="824" customFormat="1" ht="21">
      <c r="A585" s="656"/>
      <c r="B585" s="823"/>
      <c r="C585" s="823"/>
      <c r="D585" s="823"/>
      <c r="E585" s="823"/>
      <c r="F585" s="823"/>
      <c r="I585" s="837"/>
    </row>
    <row r="586" spans="1:9" s="824" customFormat="1" ht="21">
      <c r="A586" s="656"/>
      <c r="B586" s="823"/>
      <c r="C586" s="823"/>
      <c r="D586" s="823"/>
      <c r="E586" s="823"/>
      <c r="F586" s="823"/>
      <c r="I586" s="837"/>
    </row>
    <row r="587" spans="1:9" s="824" customFormat="1" ht="21">
      <c r="A587" s="656"/>
      <c r="B587" s="823"/>
      <c r="C587" s="823"/>
      <c r="D587" s="823"/>
      <c r="E587" s="823"/>
      <c r="F587" s="823"/>
      <c r="I587" s="837"/>
    </row>
    <row r="588" spans="1:9" s="824" customFormat="1" ht="21">
      <c r="A588" s="656"/>
      <c r="B588" s="823"/>
      <c r="C588" s="823"/>
      <c r="D588" s="823"/>
      <c r="E588" s="823"/>
      <c r="F588" s="823"/>
      <c r="I588" s="837"/>
    </row>
    <row r="589" spans="1:9" s="824" customFormat="1" ht="21">
      <c r="A589" s="656"/>
      <c r="B589" s="823"/>
      <c r="C589" s="823"/>
      <c r="D589" s="823"/>
      <c r="E589" s="823"/>
      <c r="F589" s="823"/>
      <c r="I589" s="837"/>
    </row>
    <row r="590" spans="1:9" s="824" customFormat="1" ht="21">
      <c r="A590" s="656"/>
      <c r="B590" s="823"/>
      <c r="C590" s="823"/>
      <c r="D590" s="823"/>
      <c r="E590" s="823"/>
      <c r="F590" s="823"/>
      <c r="I590" s="837"/>
    </row>
    <row r="591" spans="1:9" s="824" customFormat="1" ht="21">
      <c r="A591" s="656"/>
      <c r="B591" s="823"/>
      <c r="C591" s="823"/>
      <c r="D591" s="823"/>
      <c r="E591" s="823"/>
      <c r="F591" s="823"/>
      <c r="I591" s="837"/>
    </row>
    <row r="592" spans="1:9" s="824" customFormat="1" ht="21">
      <c r="A592" s="656"/>
      <c r="B592" s="823"/>
      <c r="C592" s="823"/>
      <c r="D592" s="823"/>
      <c r="E592" s="823"/>
      <c r="F592" s="823"/>
      <c r="I592" s="837"/>
    </row>
    <row r="593" spans="1:9" s="824" customFormat="1" ht="21">
      <c r="A593" s="656"/>
      <c r="B593" s="823"/>
      <c r="C593" s="823"/>
      <c r="D593" s="823"/>
      <c r="E593" s="823"/>
      <c r="F593" s="823"/>
      <c r="I593" s="837"/>
    </row>
    <row r="594" spans="1:9" s="824" customFormat="1" ht="21">
      <c r="A594" s="656"/>
      <c r="B594" s="823"/>
      <c r="C594" s="823"/>
      <c r="D594" s="823"/>
      <c r="E594" s="823"/>
      <c r="F594" s="823"/>
      <c r="I594" s="837"/>
    </row>
    <row r="595" spans="1:9" s="824" customFormat="1" ht="21">
      <c r="A595" s="656"/>
      <c r="B595" s="823"/>
      <c r="C595" s="823"/>
      <c r="D595" s="823"/>
      <c r="E595" s="823"/>
      <c r="F595" s="823"/>
      <c r="I595" s="837"/>
    </row>
    <row r="596" spans="1:9" s="824" customFormat="1" ht="21">
      <c r="A596" s="656"/>
      <c r="B596" s="823"/>
      <c r="C596" s="823"/>
      <c r="D596" s="823"/>
      <c r="E596" s="823"/>
      <c r="F596" s="823"/>
      <c r="I596" s="837"/>
    </row>
    <row r="597" spans="1:9" s="824" customFormat="1" ht="21">
      <c r="A597" s="656"/>
      <c r="B597" s="823"/>
      <c r="C597" s="823"/>
      <c r="D597" s="823"/>
      <c r="E597" s="823"/>
      <c r="F597" s="823"/>
      <c r="I597" s="837"/>
    </row>
    <row r="598" spans="1:9" s="824" customFormat="1" ht="21">
      <c r="A598" s="656"/>
      <c r="B598" s="823"/>
      <c r="C598" s="823"/>
      <c r="D598" s="823"/>
      <c r="E598" s="823"/>
      <c r="F598" s="823"/>
      <c r="I598" s="837"/>
    </row>
    <row r="599" spans="1:9" s="824" customFormat="1" ht="21">
      <c r="A599" s="656"/>
      <c r="B599" s="823"/>
      <c r="C599" s="823"/>
      <c r="D599" s="823"/>
      <c r="E599" s="823"/>
      <c r="F599" s="823"/>
      <c r="I599" s="837"/>
    </row>
    <row r="600" spans="1:9" s="824" customFormat="1" ht="21">
      <c r="A600" s="656"/>
      <c r="B600" s="823"/>
      <c r="C600" s="823"/>
      <c r="D600" s="823"/>
      <c r="E600" s="823"/>
      <c r="F600" s="823"/>
      <c r="I600" s="837"/>
    </row>
    <row r="601" spans="1:9" s="824" customFormat="1" ht="21">
      <c r="A601" s="656"/>
      <c r="B601" s="823"/>
      <c r="C601" s="823"/>
      <c r="D601" s="823"/>
      <c r="E601" s="823"/>
      <c r="F601" s="823"/>
      <c r="I601" s="837"/>
    </row>
    <row r="602" spans="1:9" s="824" customFormat="1" ht="33.75" customHeight="1">
      <c r="A602" s="656"/>
      <c r="B602" s="823"/>
      <c r="C602" s="823"/>
      <c r="D602" s="823"/>
      <c r="E602" s="823"/>
      <c r="F602" s="823"/>
      <c r="I602" s="837"/>
    </row>
    <row r="603" spans="1:9" s="824" customFormat="1" ht="21">
      <c r="A603" s="656"/>
      <c r="B603" s="823"/>
      <c r="C603" s="823"/>
      <c r="D603" s="823"/>
      <c r="E603" s="823"/>
      <c r="F603" s="823"/>
      <c r="I603" s="837"/>
    </row>
    <row r="604" spans="1:9" s="824" customFormat="1" ht="21">
      <c r="A604" s="656"/>
      <c r="B604" s="823"/>
      <c r="C604" s="823"/>
      <c r="D604" s="823"/>
      <c r="E604" s="823"/>
      <c r="F604" s="823"/>
      <c r="I604" s="837"/>
    </row>
    <row r="605" spans="1:9" s="824" customFormat="1" ht="21">
      <c r="A605" s="656"/>
      <c r="B605" s="823"/>
      <c r="C605" s="823"/>
      <c r="D605" s="823"/>
      <c r="E605" s="823"/>
      <c r="F605" s="823"/>
      <c r="I605" s="837"/>
    </row>
    <row r="606" spans="1:9" s="824" customFormat="1" ht="21">
      <c r="A606" s="656"/>
      <c r="B606" s="823"/>
      <c r="C606" s="823"/>
      <c r="D606" s="823"/>
      <c r="E606" s="823"/>
      <c r="F606" s="823"/>
      <c r="I606" s="837"/>
    </row>
    <row r="607" spans="1:9" s="824" customFormat="1" ht="21">
      <c r="A607" s="656"/>
      <c r="B607" s="823"/>
      <c r="C607" s="823"/>
      <c r="D607" s="823"/>
      <c r="E607" s="823"/>
      <c r="F607" s="823"/>
      <c r="I607" s="837"/>
    </row>
    <row r="608" spans="1:9" s="824" customFormat="1" ht="21">
      <c r="A608" s="656"/>
      <c r="B608" s="823"/>
      <c r="C608" s="823"/>
      <c r="D608" s="823"/>
      <c r="E608" s="823"/>
      <c r="F608" s="823"/>
      <c r="I608" s="837"/>
    </row>
    <row r="609" spans="1:9" s="824" customFormat="1" ht="21">
      <c r="A609" s="656"/>
      <c r="B609" s="823"/>
      <c r="C609" s="823"/>
      <c r="D609" s="823"/>
      <c r="E609" s="823"/>
      <c r="F609" s="823"/>
      <c r="I609" s="837"/>
    </row>
    <row r="610" spans="1:9" s="824" customFormat="1" ht="21">
      <c r="A610" s="656"/>
      <c r="B610" s="823"/>
      <c r="C610" s="823"/>
      <c r="D610" s="823"/>
      <c r="E610" s="823"/>
      <c r="F610" s="823"/>
      <c r="I610" s="837"/>
    </row>
    <row r="611" spans="1:9" s="824" customFormat="1" ht="21">
      <c r="A611" s="656"/>
      <c r="B611" s="823"/>
      <c r="C611" s="823"/>
      <c r="D611" s="823"/>
      <c r="E611" s="823"/>
      <c r="F611" s="823"/>
      <c r="I611" s="837"/>
    </row>
    <row r="612" spans="1:9" s="824" customFormat="1" ht="21">
      <c r="A612" s="656"/>
      <c r="B612" s="823"/>
      <c r="C612" s="823"/>
      <c r="D612" s="823"/>
      <c r="E612" s="823"/>
      <c r="F612" s="823"/>
      <c r="I612" s="837"/>
    </row>
    <row r="613" spans="1:9" s="824" customFormat="1" ht="21">
      <c r="A613" s="656"/>
      <c r="B613" s="823"/>
      <c r="C613" s="823"/>
      <c r="D613" s="823"/>
      <c r="E613" s="823"/>
      <c r="F613" s="823"/>
      <c r="I613" s="837"/>
    </row>
    <row r="614" spans="1:9" s="824" customFormat="1" ht="21">
      <c r="A614" s="656"/>
      <c r="B614" s="823"/>
      <c r="C614" s="823"/>
      <c r="D614" s="823"/>
      <c r="E614" s="823"/>
      <c r="F614" s="823"/>
      <c r="I614" s="837"/>
    </row>
    <row r="615" spans="1:9" s="824" customFormat="1" ht="21">
      <c r="A615" s="656"/>
      <c r="B615" s="823"/>
      <c r="C615" s="823"/>
      <c r="D615" s="823"/>
      <c r="E615" s="823"/>
      <c r="F615" s="823"/>
      <c r="I615" s="837"/>
    </row>
    <row r="616" spans="1:9" s="824" customFormat="1" ht="21">
      <c r="A616" s="656"/>
      <c r="B616" s="823"/>
      <c r="C616" s="823"/>
      <c r="D616" s="823"/>
      <c r="E616" s="823"/>
      <c r="F616" s="823"/>
      <c r="I616" s="837"/>
    </row>
    <row r="617" spans="1:9" s="824" customFormat="1" ht="21">
      <c r="A617" s="656"/>
      <c r="B617" s="823"/>
      <c r="C617" s="823"/>
      <c r="D617" s="823"/>
      <c r="E617" s="823"/>
      <c r="F617" s="823"/>
      <c r="I617" s="837"/>
    </row>
    <row r="618" spans="1:9" s="824" customFormat="1" ht="21">
      <c r="A618" s="656"/>
      <c r="B618" s="823"/>
      <c r="C618" s="823"/>
      <c r="D618" s="823"/>
      <c r="E618" s="823"/>
      <c r="F618" s="823"/>
      <c r="I618" s="837"/>
    </row>
    <row r="619" spans="1:9" s="824" customFormat="1" ht="21">
      <c r="A619" s="656"/>
      <c r="B619" s="823"/>
      <c r="C619" s="823"/>
      <c r="D619" s="823"/>
      <c r="E619" s="823"/>
      <c r="F619" s="823"/>
      <c r="I619" s="837"/>
    </row>
    <row r="620" spans="1:9" s="824" customFormat="1" ht="21">
      <c r="A620" s="656"/>
      <c r="B620" s="823"/>
      <c r="C620" s="823"/>
      <c r="D620" s="823"/>
      <c r="E620" s="823"/>
      <c r="F620" s="823"/>
      <c r="I620" s="837"/>
    </row>
    <row r="621" spans="1:9" s="824" customFormat="1" ht="21">
      <c r="A621" s="656"/>
      <c r="B621" s="823"/>
      <c r="C621" s="823"/>
      <c r="D621" s="823"/>
      <c r="E621" s="823"/>
      <c r="F621" s="823"/>
      <c r="I621" s="837"/>
    </row>
    <row r="622" spans="1:9" s="824" customFormat="1" ht="21">
      <c r="A622" s="656"/>
      <c r="B622" s="823"/>
      <c r="C622" s="823"/>
      <c r="D622" s="823"/>
      <c r="E622" s="823"/>
      <c r="F622" s="823"/>
      <c r="I622" s="837"/>
    </row>
    <row r="623" spans="1:9" s="824" customFormat="1" ht="21">
      <c r="A623" s="656"/>
      <c r="B623" s="823"/>
      <c r="C623" s="823"/>
      <c r="D623" s="823"/>
      <c r="E623" s="823"/>
      <c r="F623" s="823"/>
      <c r="I623" s="837"/>
    </row>
    <row r="624" spans="1:9" s="824" customFormat="1" ht="21">
      <c r="A624" s="656"/>
      <c r="B624" s="823"/>
      <c r="C624" s="823"/>
      <c r="D624" s="823"/>
      <c r="E624" s="823"/>
      <c r="F624" s="823"/>
      <c r="I624" s="837"/>
    </row>
    <row r="625" spans="1:9" s="824" customFormat="1" ht="21">
      <c r="A625" s="656"/>
      <c r="B625" s="823"/>
      <c r="C625" s="823"/>
      <c r="D625" s="823"/>
      <c r="E625" s="823"/>
      <c r="F625" s="823"/>
      <c r="I625" s="837"/>
    </row>
    <row r="626" spans="1:9" s="824" customFormat="1" ht="21">
      <c r="A626" s="656"/>
      <c r="B626" s="823"/>
      <c r="C626" s="823"/>
      <c r="D626" s="823"/>
      <c r="E626" s="823"/>
      <c r="F626" s="823"/>
      <c r="I626" s="837"/>
    </row>
    <row r="627" spans="1:9" s="824" customFormat="1" ht="21">
      <c r="A627" s="656"/>
      <c r="B627" s="823"/>
      <c r="C627" s="823"/>
      <c r="D627" s="823"/>
      <c r="E627" s="823"/>
      <c r="F627" s="823"/>
      <c r="I627" s="837"/>
    </row>
    <row r="628" spans="1:9" s="824" customFormat="1" ht="21">
      <c r="A628" s="656"/>
      <c r="B628" s="823"/>
      <c r="C628" s="823"/>
      <c r="D628" s="823"/>
      <c r="E628" s="823"/>
      <c r="F628" s="823"/>
      <c r="I628" s="837"/>
    </row>
    <row r="629" spans="1:9" s="824" customFormat="1" ht="21">
      <c r="A629" s="656"/>
      <c r="B629" s="823"/>
      <c r="C629" s="823"/>
      <c r="D629" s="823"/>
      <c r="E629" s="823"/>
      <c r="F629" s="823"/>
      <c r="I629" s="837"/>
    </row>
    <row r="630" spans="1:9" s="824" customFormat="1" ht="21">
      <c r="A630" s="656"/>
      <c r="B630" s="823"/>
      <c r="C630" s="823"/>
      <c r="D630" s="823"/>
      <c r="E630" s="823"/>
      <c r="F630" s="823"/>
      <c r="I630" s="837"/>
    </row>
    <row r="631" spans="1:9" s="824" customFormat="1" ht="21">
      <c r="A631" s="656"/>
      <c r="B631" s="823"/>
      <c r="C631" s="823"/>
      <c r="D631" s="823"/>
      <c r="E631" s="823"/>
      <c r="F631" s="823"/>
      <c r="I631" s="837"/>
    </row>
    <row r="632" spans="1:9" s="824" customFormat="1" ht="21">
      <c r="A632" s="656"/>
      <c r="B632" s="823"/>
      <c r="C632" s="823"/>
      <c r="D632" s="823"/>
      <c r="E632" s="823"/>
      <c r="F632" s="823"/>
      <c r="I632" s="837"/>
    </row>
    <row r="633" spans="1:9" s="824" customFormat="1" ht="21">
      <c r="A633" s="656"/>
      <c r="B633" s="823"/>
      <c r="C633" s="823"/>
      <c r="D633" s="823"/>
      <c r="E633" s="823"/>
      <c r="F633" s="823"/>
      <c r="I633" s="837"/>
    </row>
    <row r="634" spans="1:9" s="824" customFormat="1" ht="21">
      <c r="A634" s="656"/>
      <c r="B634" s="823"/>
      <c r="C634" s="823"/>
      <c r="D634" s="823"/>
      <c r="E634" s="823"/>
      <c r="F634" s="823"/>
      <c r="I634" s="837"/>
    </row>
    <row r="635" spans="1:9" s="824" customFormat="1" ht="21">
      <c r="A635" s="656"/>
      <c r="B635" s="823"/>
      <c r="C635" s="823"/>
      <c r="D635" s="823"/>
      <c r="E635" s="823"/>
      <c r="F635" s="823"/>
      <c r="I635" s="837"/>
    </row>
    <row r="636" spans="1:9" s="824" customFormat="1" ht="27" customHeight="1">
      <c r="A636" s="656"/>
      <c r="B636" s="823"/>
      <c r="C636" s="823"/>
      <c r="D636" s="823"/>
      <c r="E636" s="823"/>
      <c r="F636" s="823"/>
      <c r="I636" s="837"/>
    </row>
    <row r="637" spans="1:9" s="824" customFormat="1" ht="21">
      <c r="A637" s="656"/>
      <c r="B637" s="823"/>
      <c r="C637" s="823"/>
      <c r="D637" s="823"/>
      <c r="E637" s="823"/>
      <c r="F637" s="823"/>
      <c r="I637" s="837"/>
    </row>
    <row r="638" spans="1:9" s="824" customFormat="1" ht="21">
      <c r="A638" s="656"/>
      <c r="B638" s="823"/>
      <c r="C638" s="823"/>
      <c r="D638" s="823"/>
      <c r="E638" s="823"/>
      <c r="F638" s="823"/>
      <c r="I638" s="837"/>
    </row>
    <row r="639" spans="1:9" s="824" customFormat="1" ht="21">
      <c r="A639" s="656"/>
      <c r="B639" s="823"/>
      <c r="C639" s="823"/>
      <c r="D639" s="823"/>
      <c r="E639" s="823"/>
      <c r="F639" s="823"/>
      <c r="I639" s="837"/>
    </row>
    <row r="640" spans="1:9" s="824" customFormat="1" ht="21">
      <c r="A640" s="656"/>
      <c r="B640" s="823"/>
      <c r="C640" s="823"/>
      <c r="D640" s="823"/>
      <c r="E640" s="823"/>
      <c r="F640" s="823"/>
      <c r="I640" s="837"/>
    </row>
    <row r="641" spans="1:9" s="824" customFormat="1" ht="21">
      <c r="A641" s="656"/>
      <c r="B641" s="823"/>
      <c r="C641" s="823"/>
      <c r="D641" s="823"/>
      <c r="E641" s="823"/>
      <c r="F641" s="823"/>
      <c r="I641" s="837"/>
    </row>
    <row r="642" spans="1:9" s="824" customFormat="1" ht="21">
      <c r="A642" s="656"/>
      <c r="B642" s="823"/>
      <c r="C642" s="823"/>
      <c r="D642" s="823"/>
      <c r="E642" s="823"/>
      <c r="F642" s="823"/>
      <c r="I642" s="837"/>
    </row>
    <row r="643" spans="1:9" s="824" customFormat="1" ht="21">
      <c r="A643" s="656"/>
      <c r="B643" s="823"/>
      <c r="C643" s="823"/>
      <c r="D643" s="823"/>
      <c r="E643" s="823"/>
      <c r="F643" s="823"/>
      <c r="I643" s="837"/>
    </row>
    <row r="644" spans="1:9" s="824" customFormat="1" ht="21">
      <c r="A644" s="656"/>
      <c r="B644" s="823"/>
      <c r="C644" s="823"/>
      <c r="D644" s="823"/>
      <c r="E644" s="823"/>
      <c r="F644" s="823"/>
      <c r="I644" s="837"/>
    </row>
    <row r="645" spans="1:9" s="824" customFormat="1" ht="21">
      <c r="A645" s="656"/>
      <c r="B645" s="823"/>
      <c r="C645" s="823"/>
      <c r="D645" s="823"/>
      <c r="E645" s="823"/>
      <c r="F645" s="823"/>
      <c r="I645" s="837"/>
    </row>
    <row r="646" spans="1:9" s="824" customFormat="1" ht="21">
      <c r="A646" s="656"/>
      <c r="B646" s="823"/>
      <c r="C646" s="823"/>
      <c r="D646" s="823"/>
      <c r="E646" s="823"/>
      <c r="F646" s="823"/>
      <c r="I646" s="837"/>
    </row>
    <row r="647" spans="1:9" s="824" customFormat="1" ht="21">
      <c r="A647" s="656"/>
      <c r="B647" s="823"/>
      <c r="C647" s="823"/>
      <c r="D647" s="823"/>
      <c r="E647" s="823"/>
      <c r="F647" s="823"/>
      <c r="I647" s="837"/>
    </row>
    <row r="648" spans="1:9" s="824" customFormat="1" ht="21">
      <c r="A648" s="656"/>
      <c r="B648" s="823"/>
      <c r="C648" s="823"/>
      <c r="D648" s="823"/>
      <c r="E648" s="823"/>
      <c r="F648" s="823"/>
      <c r="I648" s="837"/>
    </row>
    <row r="649" spans="1:9" s="824" customFormat="1" ht="21">
      <c r="A649" s="656"/>
      <c r="B649" s="823"/>
      <c r="C649" s="823"/>
      <c r="D649" s="823"/>
      <c r="E649" s="823"/>
      <c r="F649" s="823"/>
      <c r="I649" s="837"/>
    </row>
    <row r="650" spans="1:9" s="824" customFormat="1" ht="21">
      <c r="A650" s="656"/>
      <c r="B650" s="823"/>
      <c r="C650" s="823"/>
      <c r="D650" s="823"/>
      <c r="E650" s="823"/>
      <c r="F650" s="823"/>
      <c r="I650" s="837"/>
    </row>
    <row r="651" spans="1:9" s="824" customFormat="1" ht="21">
      <c r="A651" s="656"/>
      <c r="B651" s="823"/>
      <c r="C651" s="823"/>
      <c r="D651" s="823"/>
      <c r="E651" s="823"/>
      <c r="F651" s="823"/>
      <c r="I651" s="837"/>
    </row>
    <row r="652" spans="1:9" s="824" customFormat="1" ht="21">
      <c r="A652" s="656"/>
      <c r="B652" s="823"/>
      <c r="C652" s="823"/>
      <c r="D652" s="823"/>
      <c r="E652" s="823"/>
      <c r="F652" s="823"/>
      <c r="I652" s="837"/>
    </row>
    <row r="653" spans="1:9" s="824" customFormat="1" ht="21">
      <c r="A653" s="656"/>
      <c r="B653" s="823"/>
      <c r="C653" s="823"/>
      <c r="D653" s="823"/>
      <c r="E653" s="823"/>
      <c r="F653" s="823"/>
      <c r="I653" s="837"/>
    </row>
    <row r="654" spans="1:9" s="824" customFormat="1" ht="21">
      <c r="A654" s="656"/>
      <c r="B654" s="823"/>
      <c r="C654" s="823"/>
      <c r="D654" s="823"/>
      <c r="E654" s="823"/>
      <c r="F654" s="823"/>
      <c r="I654" s="837"/>
    </row>
    <row r="655" spans="1:9" s="824" customFormat="1" ht="21">
      <c r="A655" s="656"/>
      <c r="B655" s="823"/>
      <c r="C655" s="823"/>
      <c r="D655" s="823"/>
      <c r="E655" s="823"/>
      <c r="F655" s="823"/>
      <c r="I655" s="837"/>
    </row>
    <row r="656" spans="1:9" s="824" customFormat="1" ht="21">
      <c r="A656" s="656"/>
      <c r="B656" s="823"/>
      <c r="C656" s="823"/>
      <c r="D656" s="823"/>
      <c r="E656" s="823"/>
      <c r="F656" s="823"/>
      <c r="I656" s="837"/>
    </row>
    <row r="657" spans="1:9" s="824" customFormat="1" ht="21">
      <c r="A657" s="656"/>
      <c r="B657" s="823"/>
      <c r="C657" s="823"/>
      <c r="D657" s="823"/>
      <c r="E657" s="823"/>
      <c r="F657" s="823"/>
      <c r="I657" s="837"/>
    </row>
    <row r="658" spans="1:9" s="824" customFormat="1" ht="21">
      <c r="A658" s="656"/>
      <c r="B658" s="823"/>
      <c r="C658" s="823"/>
      <c r="D658" s="823"/>
      <c r="E658" s="823"/>
      <c r="F658" s="823"/>
      <c r="I658" s="837"/>
    </row>
    <row r="659" spans="1:9" s="824" customFormat="1" ht="21">
      <c r="A659" s="656"/>
      <c r="B659" s="823"/>
      <c r="C659" s="823"/>
      <c r="D659" s="823"/>
      <c r="E659" s="823"/>
      <c r="F659" s="823"/>
      <c r="I659" s="837"/>
    </row>
    <row r="660" spans="1:9" s="824" customFormat="1" ht="21">
      <c r="A660" s="656"/>
      <c r="B660" s="823"/>
      <c r="C660" s="823"/>
      <c r="D660" s="823"/>
      <c r="E660" s="823"/>
      <c r="F660" s="823"/>
      <c r="I660" s="837"/>
    </row>
    <row r="661" spans="1:9" s="824" customFormat="1" ht="21">
      <c r="A661" s="656"/>
      <c r="B661" s="823"/>
      <c r="C661" s="823"/>
      <c r="D661" s="823"/>
      <c r="E661" s="823"/>
      <c r="F661" s="823"/>
      <c r="I661" s="837"/>
    </row>
    <row r="662" spans="1:9" s="824" customFormat="1" ht="21">
      <c r="A662" s="656"/>
      <c r="B662" s="823"/>
      <c r="C662" s="823"/>
      <c r="D662" s="823"/>
      <c r="E662" s="823"/>
      <c r="F662" s="823"/>
      <c r="I662" s="837"/>
    </row>
    <row r="663" spans="1:9" s="824" customFormat="1" ht="21">
      <c r="A663" s="656"/>
      <c r="B663" s="823"/>
      <c r="C663" s="823"/>
      <c r="D663" s="823"/>
      <c r="E663" s="823"/>
      <c r="F663" s="823"/>
      <c r="I663" s="837"/>
    </row>
    <row r="664" spans="1:9" s="824" customFormat="1" ht="21">
      <c r="A664" s="656"/>
      <c r="B664" s="823"/>
      <c r="C664" s="823"/>
      <c r="D664" s="823"/>
      <c r="E664" s="823"/>
      <c r="F664" s="823"/>
      <c r="I664" s="837"/>
    </row>
    <row r="665" spans="1:9" s="824" customFormat="1" ht="21">
      <c r="A665" s="656"/>
      <c r="B665" s="823"/>
      <c r="C665" s="823"/>
      <c r="D665" s="823"/>
      <c r="E665" s="823"/>
      <c r="F665" s="823"/>
      <c r="I665" s="837"/>
    </row>
    <row r="666" spans="1:9" s="824" customFormat="1" ht="21">
      <c r="A666" s="656"/>
      <c r="B666" s="823"/>
      <c r="C666" s="823"/>
      <c r="D666" s="823"/>
      <c r="E666" s="823"/>
      <c r="F666" s="823"/>
      <c r="I666" s="837"/>
    </row>
    <row r="667" spans="1:9" s="824" customFormat="1" ht="21">
      <c r="A667" s="656"/>
      <c r="B667" s="823"/>
      <c r="C667" s="823"/>
      <c r="D667" s="823"/>
      <c r="E667" s="823"/>
      <c r="F667" s="823"/>
      <c r="I667" s="837"/>
    </row>
    <row r="668" spans="1:9" s="824" customFormat="1" ht="21">
      <c r="A668" s="656"/>
      <c r="B668" s="823"/>
      <c r="C668" s="823"/>
      <c r="D668" s="823"/>
      <c r="E668" s="823"/>
      <c r="F668" s="823"/>
      <c r="I668" s="837"/>
    </row>
    <row r="669" spans="1:9" s="824" customFormat="1" ht="21">
      <c r="A669" s="656"/>
      <c r="B669" s="823"/>
      <c r="C669" s="823"/>
      <c r="D669" s="823"/>
      <c r="E669" s="823"/>
      <c r="F669" s="823"/>
      <c r="I669" s="837"/>
    </row>
    <row r="670" spans="1:9" s="824" customFormat="1" ht="21">
      <c r="A670" s="656"/>
      <c r="B670" s="823"/>
      <c r="C670" s="823"/>
      <c r="D670" s="823"/>
      <c r="E670" s="823"/>
      <c r="F670" s="823"/>
      <c r="I670" s="837"/>
    </row>
    <row r="671" spans="1:9" s="824" customFormat="1" ht="21">
      <c r="A671" s="656"/>
      <c r="B671" s="823"/>
      <c r="C671" s="823"/>
      <c r="D671" s="823"/>
      <c r="E671" s="823"/>
      <c r="F671" s="823"/>
      <c r="I671" s="837"/>
    </row>
    <row r="672" spans="1:9" s="824" customFormat="1" ht="21">
      <c r="A672" s="656"/>
      <c r="B672" s="823"/>
      <c r="C672" s="823"/>
      <c r="D672" s="823"/>
      <c r="E672" s="823"/>
      <c r="F672" s="823"/>
      <c r="I672" s="837"/>
    </row>
    <row r="673" spans="1:9" s="824" customFormat="1" ht="21">
      <c r="A673" s="656"/>
      <c r="B673" s="823"/>
      <c r="C673" s="823"/>
      <c r="D673" s="823"/>
      <c r="E673" s="823"/>
      <c r="F673" s="823"/>
      <c r="I673" s="837"/>
    </row>
    <row r="674" spans="1:9" s="824" customFormat="1" ht="21">
      <c r="A674" s="656"/>
      <c r="B674" s="823"/>
      <c r="C674" s="823"/>
      <c r="D674" s="823"/>
      <c r="E674" s="823"/>
      <c r="F674" s="823"/>
      <c r="I674" s="837"/>
    </row>
    <row r="675" spans="1:9" s="824" customFormat="1" ht="21">
      <c r="A675" s="656"/>
      <c r="B675" s="823"/>
      <c r="C675" s="823"/>
      <c r="D675" s="823"/>
      <c r="E675" s="823"/>
      <c r="F675" s="823"/>
      <c r="I675" s="837"/>
    </row>
    <row r="676" spans="1:9" s="824" customFormat="1" ht="21">
      <c r="A676" s="656"/>
      <c r="B676" s="823"/>
      <c r="C676" s="823"/>
      <c r="D676" s="823"/>
      <c r="E676" s="823"/>
      <c r="F676" s="823"/>
      <c r="I676" s="837"/>
    </row>
    <row r="677" spans="1:9" s="824" customFormat="1" ht="21">
      <c r="A677" s="656"/>
      <c r="B677" s="823"/>
      <c r="C677" s="823"/>
      <c r="D677" s="823"/>
      <c r="E677" s="823"/>
      <c r="F677" s="823"/>
      <c r="I677" s="837"/>
    </row>
    <row r="678" spans="1:9" s="824" customFormat="1" ht="21">
      <c r="A678" s="656"/>
      <c r="B678" s="823"/>
      <c r="C678" s="823"/>
      <c r="D678" s="823"/>
      <c r="E678" s="823"/>
      <c r="F678" s="823"/>
      <c r="I678" s="837"/>
    </row>
    <row r="679" spans="1:9" s="824" customFormat="1" ht="21">
      <c r="A679" s="656"/>
      <c r="B679" s="823"/>
      <c r="C679" s="823"/>
      <c r="D679" s="823"/>
      <c r="E679" s="823"/>
      <c r="F679" s="823"/>
      <c r="I679" s="837"/>
    </row>
    <row r="680" spans="1:9" s="824" customFormat="1" ht="21">
      <c r="A680" s="656"/>
      <c r="B680" s="823"/>
      <c r="C680" s="823"/>
      <c r="D680" s="823"/>
      <c r="E680" s="823"/>
      <c r="F680" s="823"/>
      <c r="I680" s="837"/>
    </row>
    <row r="681" spans="1:9" s="824" customFormat="1" ht="21">
      <c r="A681" s="656"/>
      <c r="B681" s="823"/>
      <c r="C681" s="823"/>
      <c r="D681" s="823"/>
      <c r="E681" s="823"/>
      <c r="F681" s="823"/>
      <c r="I681" s="837"/>
    </row>
    <row r="682" spans="1:9" s="824" customFormat="1" ht="21">
      <c r="A682" s="656"/>
      <c r="B682" s="823"/>
      <c r="C682" s="823"/>
      <c r="D682" s="823"/>
      <c r="E682" s="823"/>
      <c r="F682" s="823"/>
      <c r="I682" s="837"/>
    </row>
    <row r="683" spans="1:9" s="824" customFormat="1" ht="21">
      <c r="A683" s="656"/>
      <c r="B683" s="823"/>
      <c r="C683" s="823"/>
      <c r="D683" s="823"/>
      <c r="E683" s="823"/>
      <c r="F683" s="823"/>
      <c r="I683" s="837"/>
    </row>
    <row r="684" spans="1:9" s="824" customFormat="1" ht="21">
      <c r="A684" s="656"/>
      <c r="B684" s="823"/>
      <c r="C684" s="823"/>
      <c r="D684" s="823"/>
      <c r="E684" s="823"/>
      <c r="F684" s="823"/>
      <c r="I684" s="837"/>
    </row>
    <row r="685" spans="1:9" s="824" customFormat="1" ht="21">
      <c r="A685" s="656"/>
      <c r="B685" s="823"/>
      <c r="C685" s="823"/>
      <c r="D685" s="823"/>
      <c r="E685" s="823"/>
      <c r="F685" s="823"/>
      <c r="I685" s="837"/>
    </row>
    <row r="686" spans="1:9" s="824" customFormat="1" ht="21">
      <c r="A686" s="656"/>
      <c r="B686" s="823"/>
      <c r="C686" s="823"/>
      <c r="D686" s="823"/>
      <c r="E686" s="823"/>
      <c r="F686" s="823"/>
      <c r="I686" s="837"/>
    </row>
    <row r="687" spans="1:9" s="824" customFormat="1" ht="21">
      <c r="A687" s="656"/>
      <c r="B687" s="823"/>
      <c r="C687" s="823"/>
      <c r="D687" s="823"/>
      <c r="E687" s="823"/>
      <c r="F687" s="823"/>
      <c r="I687" s="837"/>
    </row>
    <row r="688" spans="1:9" s="824" customFormat="1" ht="21">
      <c r="A688" s="656"/>
      <c r="B688" s="823"/>
      <c r="C688" s="823"/>
      <c r="D688" s="823"/>
      <c r="E688" s="823"/>
      <c r="F688" s="823"/>
      <c r="I688" s="837"/>
    </row>
    <row r="689" spans="1:9" s="824" customFormat="1" ht="21">
      <c r="A689" s="656"/>
      <c r="B689" s="823"/>
      <c r="C689" s="823"/>
      <c r="D689" s="823"/>
      <c r="E689" s="823"/>
      <c r="F689" s="823"/>
      <c r="I689" s="837"/>
    </row>
    <row r="690" spans="1:9" s="824" customFormat="1" ht="21">
      <c r="A690" s="656"/>
      <c r="B690" s="823"/>
      <c r="C690" s="823"/>
      <c r="D690" s="823"/>
      <c r="E690" s="823"/>
      <c r="F690" s="823"/>
      <c r="I690" s="837"/>
    </row>
    <row r="691" spans="1:9" s="824" customFormat="1" ht="21">
      <c r="A691" s="656"/>
      <c r="B691" s="823"/>
      <c r="C691" s="823"/>
      <c r="D691" s="823"/>
      <c r="E691" s="823"/>
      <c r="F691" s="823"/>
      <c r="I691" s="837"/>
    </row>
    <row r="692" spans="1:9" s="824" customFormat="1" ht="21">
      <c r="A692" s="656"/>
      <c r="B692" s="823"/>
      <c r="C692" s="823"/>
      <c r="D692" s="823"/>
      <c r="E692" s="823"/>
      <c r="F692" s="823"/>
      <c r="I692" s="837"/>
    </row>
    <row r="693" spans="1:9" s="824" customFormat="1" ht="21">
      <c r="A693" s="656"/>
      <c r="B693" s="823"/>
      <c r="C693" s="823"/>
      <c r="D693" s="823"/>
      <c r="E693" s="823"/>
      <c r="F693" s="823"/>
      <c r="I693" s="837"/>
    </row>
    <row r="694" spans="1:9" s="824" customFormat="1" ht="21">
      <c r="A694" s="656"/>
      <c r="B694" s="823"/>
      <c r="C694" s="823"/>
      <c r="D694" s="823"/>
      <c r="E694" s="823"/>
      <c r="F694" s="823"/>
      <c r="I694" s="837"/>
    </row>
    <row r="695" spans="1:9" s="824" customFormat="1" ht="21">
      <c r="A695" s="656"/>
      <c r="B695" s="823"/>
      <c r="C695" s="823"/>
      <c r="D695" s="823"/>
      <c r="E695" s="823"/>
      <c r="F695" s="823"/>
      <c r="I695" s="837"/>
    </row>
    <row r="696" spans="1:9" s="824" customFormat="1" ht="21">
      <c r="A696" s="656"/>
      <c r="B696" s="823"/>
      <c r="C696" s="823"/>
      <c r="D696" s="823"/>
      <c r="E696" s="823"/>
      <c r="F696" s="823"/>
      <c r="I696" s="837"/>
    </row>
    <row r="697" spans="1:9" s="824" customFormat="1" ht="21">
      <c r="A697" s="656"/>
      <c r="B697" s="823"/>
      <c r="C697" s="823"/>
      <c r="D697" s="823"/>
      <c r="E697" s="823"/>
      <c r="F697" s="823"/>
      <c r="I697" s="837"/>
    </row>
    <row r="698" spans="1:9" s="824" customFormat="1" ht="21">
      <c r="A698" s="656"/>
      <c r="B698" s="823"/>
      <c r="C698" s="823"/>
      <c r="D698" s="823"/>
      <c r="E698" s="823"/>
      <c r="F698" s="823"/>
      <c r="I698" s="837"/>
    </row>
    <row r="699" spans="1:9" s="824" customFormat="1" ht="21">
      <c r="A699" s="656"/>
      <c r="B699" s="823"/>
      <c r="C699" s="823"/>
      <c r="D699" s="823"/>
      <c r="E699" s="823"/>
      <c r="F699" s="823"/>
      <c r="I699" s="837"/>
    </row>
    <row r="700" spans="1:9" s="824" customFormat="1" ht="21">
      <c r="A700" s="656"/>
      <c r="B700" s="823"/>
      <c r="C700" s="823"/>
      <c r="D700" s="823"/>
      <c r="E700" s="823"/>
      <c r="F700" s="823"/>
      <c r="I700" s="837"/>
    </row>
    <row r="701" spans="1:9" s="824" customFormat="1" ht="21">
      <c r="A701" s="656"/>
      <c r="B701" s="823"/>
      <c r="C701" s="823"/>
      <c r="D701" s="823"/>
      <c r="E701" s="823"/>
      <c r="F701" s="823"/>
      <c r="I701" s="837"/>
    </row>
    <row r="702" spans="1:9" s="824" customFormat="1" ht="21">
      <c r="A702" s="656"/>
      <c r="B702" s="823"/>
      <c r="C702" s="823"/>
      <c r="D702" s="823"/>
      <c r="E702" s="823"/>
      <c r="F702" s="823"/>
      <c r="I702" s="837"/>
    </row>
    <row r="703" spans="1:9" s="824" customFormat="1" ht="21">
      <c r="A703" s="656"/>
      <c r="B703" s="823"/>
      <c r="C703" s="823"/>
      <c r="D703" s="823"/>
      <c r="E703" s="823"/>
      <c r="F703" s="823"/>
      <c r="I703" s="837"/>
    </row>
    <row r="704" spans="1:9" s="824" customFormat="1" ht="21">
      <c r="A704" s="656"/>
      <c r="B704" s="823"/>
      <c r="C704" s="823"/>
      <c r="D704" s="823"/>
      <c r="E704" s="823"/>
      <c r="F704" s="823"/>
      <c r="I704" s="837"/>
    </row>
    <row r="705" spans="1:9" s="824" customFormat="1" ht="21">
      <c r="A705" s="656"/>
      <c r="B705" s="823"/>
      <c r="C705" s="823"/>
      <c r="D705" s="823"/>
      <c r="E705" s="823"/>
      <c r="F705" s="823"/>
      <c r="I705" s="837"/>
    </row>
    <row r="706" spans="1:9" s="824" customFormat="1" ht="21">
      <c r="A706" s="656"/>
      <c r="B706" s="823"/>
      <c r="C706" s="823"/>
      <c r="D706" s="823"/>
      <c r="E706" s="823"/>
      <c r="F706" s="823"/>
      <c r="I706" s="837"/>
    </row>
    <row r="707" spans="1:9" s="824" customFormat="1" ht="21">
      <c r="A707" s="656"/>
      <c r="B707" s="823"/>
      <c r="C707" s="823"/>
      <c r="D707" s="823"/>
      <c r="E707" s="823"/>
      <c r="F707" s="823"/>
      <c r="I707" s="837"/>
    </row>
    <row r="708" spans="1:9" s="824" customFormat="1" ht="21">
      <c r="A708" s="656"/>
      <c r="B708" s="823"/>
      <c r="C708" s="823"/>
      <c r="D708" s="823"/>
      <c r="E708" s="823"/>
      <c r="F708" s="823"/>
      <c r="I708" s="837"/>
    </row>
    <row r="709" spans="1:9" s="824" customFormat="1" ht="21">
      <c r="A709" s="656"/>
      <c r="B709" s="823"/>
      <c r="C709" s="823"/>
      <c r="D709" s="823"/>
      <c r="E709" s="823"/>
      <c r="F709" s="823"/>
      <c r="I709" s="837"/>
    </row>
    <row r="710" spans="1:9" s="824" customFormat="1" ht="21">
      <c r="A710" s="656"/>
      <c r="B710" s="823"/>
      <c r="C710" s="823"/>
      <c r="D710" s="823"/>
      <c r="E710" s="823"/>
      <c r="F710" s="823"/>
      <c r="I710" s="837"/>
    </row>
    <row r="711" spans="1:9" s="824" customFormat="1" ht="21">
      <c r="A711" s="656"/>
      <c r="B711" s="823"/>
      <c r="C711" s="823"/>
      <c r="D711" s="823"/>
      <c r="E711" s="823"/>
      <c r="F711" s="823"/>
      <c r="I711" s="837"/>
    </row>
    <row r="712" spans="1:9" s="824" customFormat="1" ht="21">
      <c r="A712" s="656"/>
      <c r="B712" s="823"/>
      <c r="C712" s="823"/>
      <c r="D712" s="823"/>
      <c r="E712" s="823"/>
      <c r="F712" s="823"/>
      <c r="I712" s="837"/>
    </row>
    <row r="713" spans="1:9" s="824" customFormat="1" ht="21">
      <c r="A713" s="656"/>
      <c r="B713" s="823"/>
      <c r="C713" s="823"/>
      <c r="D713" s="823"/>
      <c r="E713" s="823"/>
      <c r="F713" s="823"/>
      <c r="I713" s="837"/>
    </row>
    <row r="714" spans="1:9" s="824" customFormat="1" ht="21">
      <c r="A714" s="656"/>
      <c r="B714" s="823"/>
      <c r="C714" s="823"/>
      <c r="D714" s="823"/>
      <c r="E714" s="823"/>
      <c r="F714" s="823"/>
      <c r="I714" s="837"/>
    </row>
    <row r="715" spans="1:9" s="824" customFormat="1" ht="21">
      <c r="A715" s="656"/>
      <c r="B715" s="823"/>
      <c r="C715" s="823"/>
      <c r="D715" s="823"/>
      <c r="E715" s="823"/>
      <c r="F715" s="823"/>
      <c r="I715" s="837"/>
    </row>
    <row r="716" spans="1:9" s="824" customFormat="1" ht="21">
      <c r="A716" s="656"/>
      <c r="B716" s="823"/>
      <c r="C716" s="823"/>
      <c r="D716" s="823"/>
      <c r="E716" s="823"/>
      <c r="F716" s="823"/>
      <c r="I716" s="837"/>
    </row>
    <row r="717" spans="1:9" s="824" customFormat="1" ht="21">
      <c r="A717" s="656"/>
      <c r="B717" s="823"/>
      <c r="C717" s="823"/>
      <c r="D717" s="823"/>
      <c r="E717" s="823"/>
      <c r="F717" s="823"/>
      <c r="I717" s="837"/>
    </row>
    <row r="718" spans="1:9" s="824" customFormat="1" ht="21">
      <c r="A718" s="656"/>
      <c r="B718" s="823"/>
      <c r="C718" s="823"/>
      <c r="D718" s="823"/>
      <c r="E718" s="823"/>
      <c r="F718" s="823"/>
      <c r="I718" s="837"/>
    </row>
    <row r="719" spans="1:9" s="824" customFormat="1" ht="21">
      <c r="A719" s="656"/>
      <c r="B719" s="823"/>
      <c r="C719" s="823"/>
      <c r="D719" s="823"/>
      <c r="E719" s="823"/>
      <c r="F719" s="823"/>
      <c r="I719" s="837"/>
    </row>
    <row r="720" spans="1:9" s="824" customFormat="1" ht="21">
      <c r="A720" s="656"/>
      <c r="B720" s="823"/>
      <c r="C720" s="823"/>
      <c r="D720" s="823"/>
      <c r="E720" s="823"/>
      <c r="F720" s="823"/>
      <c r="I720" s="837"/>
    </row>
    <row r="721" spans="1:9" s="824" customFormat="1" ht="21">
      <c r="A721" s="656"/>
      <c r="B721" s="823"/>
      <c r="C721" s="823"/>
      <c r="D721" s="823"/>
      <c r="E721" s="823"/>
      <c r="F721" s="823"/>
      <c r="I721" s="837"/>
    </row>
    <row r="722" spans="1:9" s="824" customFormat="1" ht="21">
      <c r="A722" s="656"/>
      <c r="B722" s="823"/>
      <c r="C722" s="823"/>
      <c r="D722" s="823"/>
      <c r="E722" s="823"/>
      <c r="F722" s="823"/>
      <c r="I722" s="837"/>
    </row>
    <row r="723" spans="1:9" s="824" customFormat="1" ht="21">
      <c r="A723" s="656"/>
      <c r="B723" s="823"/>
      <c r="C723" s="823"/>
      <c r="D723" s="823"/>
      <c r="E723" s="823"/>
      <c r="F723" s="823"/>
      <c r="I723" s="837"/>
    </row>
    <row r="724" spans="1:9" s="824" customFormat="1" ht="21">
      <c r="A724" s="656"/>
      <c r="B724" s="823"/>
      <c r="C724" s="823"/>
      <c r="D724" s="823"/>
      <c r="E724" s="823"/>
      <c r="F724" s="823"/>
      <c r="I724" s="837"/>
    </row>
    <row r="725" spans="1:9" s="824" customFormat="1" ht="21">
      <c r="A725" s="656"/>
      <c r="B725" s="823"/>
      <c r="C725" s="823"/>
      <c r="D725" s="823"/>
      <c r="E725" s="823"/>
      <c r="F725" s="823"/>
      <c r="I725" s="837"/>
    </row>
    <row r="726" spans="1:9" s="824" customFormat="1" ht="21">
      <c r="A726" s="656"/>
      <c r="B726" s="823"/>
      <c r="C726" s="823"/>
      <c r="D726" s="823"/>
      <c r="E726" s="823"/>
      <c r="F726" s="823"/>
      <c r="I726" s="837"/>
    </row>
    <row r="727" spans="1:9" s="824" customFormat="1" ht="21">
      <c r="A727" s="656"/>
      <c r="B727" s="823"/>
      <c r="C727" s="823"/>
      <c r="D727" s="823"/>
      <c r="E727" s="823"/>
      <c r="F727" s="823"/>
      <c r="I727" s="837"/>
    </row>
    <row r="728" spans="1:9" s="824" customFormat="1" ht="21">
      <c r="A728" s="656"/>
      <c r="B728" s="823"/>
      <c r="C728" s="823"/>
      <c r="D728" s="823"/>
      <c r="E728" s="823"/>
      <c r="F728" s="823"/>
      <c r="I728" s="837"/>
    </row>
    <row r="729" spans="1:9" s="824" customFormat="1" ht="21">
      <c r="A729" s="656"/>
      <c r="B729" s="823"/>
      <c r="C729" s="823"/>
      <c r="D729" s="823"/>
      <c r="E729" s="823"/>
      <c r="F729" s="823"/>
      <c r="I729" s="837"/>
    </row>
    <row r="730" spans="1:9" s="824" customFormat="1" ht="21">
      <c r="A730" s="656"/>
      <c r="B730" s="823"/>
      <c r="C730" s="823"/>
      <c r="D730" s="823"/>
      <c r="E730" s="823"/>
      <c r="F730" s="823"/>
      <c r="I730" s="837"/>
    </row>
    <row r="731" spans="1:9" s="824" customFormat="1" ht="21">
      <c r="A731" s="656"/>
      <c r="B731" s="823"/>
      <c r="C731" s="823"/>
      <c r="D731" s="823"/>
      <c r="E731" s="823"/>
      <c r="F731" s="823"/>
      <c r="I731" s="837"/>
    </row>
    <row r="732" spans="1:9" s="824" customFormat="1" ht="21">
      <c r="A732" s="656"/>
      <c r="B732" s="823"/>
      <c r="C732" s="823"/>
      <c r="D732" s="823"/>
      <c r="E732" s="823"/>
      <c r="F732" s="823"/>
      <c r="I732" s="837"/>
    </row>
    <row r="733" spans="1:9" s="824" customFormat="1" ht="21">
      <c r="A733" s="656"/>
      <c r="B733" s="823"/>
      <c r="C733" s="823"/>
      <c r="D733" s="823"/>
      <c r="E733" s="823"/>
      <c r="F733" s="823"/>
      <c r="I733" s="837"/>
    </row>
    <row r="734" spans="1:9" s="824" customFormat="1" ht="21">
      <c r="A734" s="656"/>
      <c r="B734" s="823"/>
      <c r="C734" s="823"/>
      <c r="D734" s="823"/>
      <c r="E734" s="823"/>
      <c r="F734" s="823"/>
      <c r="I734" s="837"/>
    </row>
    <row r="735" spans="1:9" s="824" customFormat="1" ht="21">
      <c r="A735" s="656"/>
      <c r="B735" s="823"/>
      <c r="C735" s="823"/>
      <c r="D735" s="823"/>
      <c r="E735" s="823"/>
      <c r="F735" s="823"/>
      <c r="I735" s="837"/>
    </row>
    <row r="736" spans="1:9" s="824" customFormat="1" ht="38.25" customHeight="1">
      <c r="A736" s="656"/>
      <c r="B736" s="823"/>
      <c r="C736" s="823"/>
      <c r="D736" s="823"/>
      <c r="E736" s="823"/>
      <c r="F736" s="823"/>
      <c r="I736" s="837"/>
    </row>
    <row r="737" spans="1:9" s="824" customFormat="1" ht="21">
      <c r="A737" s="656"/>
      <c r="B737" s="823"/>
      <c r="C737" s="823"/>
      <c r="D737" s="823"/>
      <c r="E737" s="823"/>
      <c r="F737" s="823"/>
      <c r="I737" s="837"/>
    </row>
    <row r="738" spans="2:7" ht="21">
      <c r="B738" s="823"/>
      <c r="C738" s="823"/>
      <c r="D738" s="823"/>
      <c r="E738" s="823"/>
      <c r="F738" s="823"/>
      <c r="G738" s="672">
        <f>(IF(E697&lt;&gt;0,$G$2,IF(F697&lt;&gt;0,$G$2,"")))</f>
      </c>
    </row>
  </sheetData>
  <sheetProtection password="81B0" sheet="1"/>
  <mergeCells count="138">
    <mergeCell ref="C25:D25"/>
    <mergeCell ref="C26:D26"/>
    <mergeCell ref="B7:D7"/>
    <mergeCell ref="B9:D9"/>
    <mergeCell ref="B12:D12"/>
    <mergeCell ref="C22:D22"/>
    <mergeCell ref="C23:D23"/>
    <mergeCell ref="C24:D24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J63:J65"/>
    <mergeCell ref="K63:K65"/>
    <mergeCell ref="C44:D44"/>
    <mergeCell ref="C45:D45"/>
    <mergeCell ref="C48:D48"/>
    <mergeCell ref="B54:D54"/>
    <mergeCell ref="C47:D47"/>
    <mergeCell ref="C46:D46"/>
    <mergeCell ref="C74:D74"/>
    <mergeCell ref="C75:D75"/>
    <mergeCell ref="L63:L65"/>
    <mergeCell ref="C77:D77"/>
    <mergeCell ref="C76:D76"/>
    <mergeCell ref="M63:M65"/>
    <mergeCell ref="C64:D64"/>
    <mergeCell ref="C65:D65"/>
    <mergeCell ref="C63:D63"/>
    <mergeCell ref="C71:D71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114:D114"/>
    <mergeCell ref="C115:D115"/>
    <mergeCell ref="C88:D88"/>
    <mergeCell ref="C89:D89"/>
    <mergeCell ref="C110:D110"/>
    <mergeCell ref="C111:D111"/>
    <mergeCell ref="C92:D92"/>
    <mergeCell ref="C93:D93"/>
    <mergeCell ref="C94:D94"/>
    <mergeCell ref="C95:D95"/>
    <mergeCell ref="B101:D101"/>
    <mergeCell ref="B104:D104"/>
    <mergeCell ref="C108:D108"/>
    <mergeCell ref="C109:D109"/>
    <mergeCell ref="C112:D112"/>
    <mergeCell ref="C113:D113"/>
    <mergeCell ref="C132:D132"/>
    <mergeCell ref="C116:D116"/>
    <mergeCell ref="C133:D133"/>
    <mergeCell ref="C134:D134"/>
    <mergeCell ref="C122:D122"/>
    <mergeCell ref="C124:D124"/>
    <mergeCell ref="C125:D125"/>
    <mergeCell ref="C126:D126"/>
    <mergeCell ref="C168:D168"/>
    <mergeCell ref="C118:D118"/>
    <mergeCell ref="C119:D119"/>
    <mergeCell ref="C120:D120"/>
    <mergeCell ref="C121:D121"/>
    <mergeCell ref="C129:D129"/>
    <mergeCell ref="C130:D130"/>
    <mergeCell ref="C127:D127"/>
    <mergeCell ref="C128:D128"/>
    <mergeCell ref="C131:D131"/>
    <mergeCell ref="C177:D177"/>
    <mergeCell ref="C171:D171"/>
    <mergeCell ref="C172:D172"/>
    <mergeCell ref="C135:D135"/>
    <mergeCell ref="B139:D139"/>
    <mergeCell ref="B141:D141"/>
    <mergeCell ref="B144:D144"/>
    <mergeCell ref="B155:D155"/>
    <mergeCell ref="B157:D157"/>
    <mergeCell ref="B160:D160"/>
    <mergeCell ref="C187:D187"/>
    <mergeCell ref="C188:D188"/>
    <mergeCell ref="C169:D169"/>
    <mergeCell ref="C170:D170"/>
    <mergeCell ref="C183:D183"/>
    <mergeCell ref="C184:D184"/>
    <mergeCell ref="C173:D173"/>
    <mergeCell ref="C174:D174"/>
    <mergeCell ref="C175:D175"/>
    <mergeCell ref="C176:D176"/>
    <mergeCell ref="C207:D207"/>
    <mergeCell ref="C208:D208"/>
    <mergeCell ref="B198:D198"/>
    <mergeCell ref="C204:D204"/>
    <mergeCell ref="C178:D178"/>
    <mergeCell ref="C180:D180"/>
    <mergeCell ref="C181:D181"/>
    <mergeCell ref="C182:D182"/>
    <mergeCell ref="C185:D185"/>
    <mergeCell ref="C186:D186"/>
    <mergeCell ref="C179:D179"/>
    <mergeCell ref="C117:D117"/>
    <mergeCell ref="B193:D193"/>
    <mergeCell ref="B195:D195"/>
    <mergeCell ref="C211:D211"/>
    <mergeCell ref="C212:D212"/>
    <mergeCell ref="C205:D205"/>
    <mergeCell ref="C206:D206"/>
    <mergeCell ref="C209:D209"/>
    <mergeCell ref="C210:D210"/>
  </mergeCells>
  <dataValidations count="2">
    <dataValidation errorStyle="information" type="whole" operator="lessThan" allowBlank="1" showInputMessage="1" showErrorMessage="1" error="Въвежда се отрицателно число !" sqref="E122:H122">
      <formula1>0</formula1>
    </dataValidation>
    <dataValidation errorStyle="information" type="whole" operator="greaterThan" allowBlank="1" showInputMessage="1" showErrorMessage="1" error="Въвежда се положително число !" sqref="E175:H175 E123:H123 E182:H182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8" man="1"/>
    <brk id="98" max="255" man="1"/>
    <brk id="135" max="255" man="1"/>
    <brk id="152" max="255" man="1"/>
    <brk id="189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I932"/>
  <sheetViews>
    <sheetView zoomScale="75" zoomScaleNormal="75" zoomScalePageLayoutView="0" workbookViewId="0" topLeftCell="B2">
      <selection activeCell="D14" sqref="D14"/>
    </sheetView>
  </sheetViews>
  <sheetFormatPr defaultColWidth="9.00390625" defaultRowHeight="12.75"/>
  <cols>
    <col min="1" max="1" width="5.25390625" style="275" hidden="1" customWidth="1"/>
    <col min="2" max="2" width="10.125" style="275" customWidth="1"/>
    <col min="3" max="3" width="13.25390625" style="275" customWidth="1"/>
    <col min="4" max="4" width="90.375" style="276" customWidth="1"/>
    <col min="5" max="5" width="18.75390625" style="275" customWidth="1"/>
    <col min="6" max="8" width="17.75390625" style="275" customWidth="1"/>
    <col min="9" max="9" width="9.875" style="281" hidden="1" customWidth="1"/>
    <col min="10" max="10" width="1.625" style="282" customWidth="1"/>
    <col min="11" max="12" width="21.75390625" style="275" hidden="1" customWidth="1"/>
    <col min="13" max="14" width="21.75390625" style="279" hidden="1" customWidth="1"/>
    <col min="15" max="15" width="1.625" style="318" hidden="1" customWidth="1"/>
    <col min="16" max="17" width="21.75390625" style="275" hidden="1" customWidth="1"/>
    <col min="18" max="19" width="21.75390625" style="279" hidden="1" customWidth="1"/>
    <col min="20" max="20" width="21.75390625" style="275" hidden="1" customWidth="1"/>
    <col min="21" max="22" width="21.75390625" style="279" hidden="1" customWidth="1"/>
    <col min="23" max="23" width="30.00390625" style="275" hidden="1" customWidth="1"/>
    <col min="24" max="24" width="11.75390625" style="275" customWidth="1"/>
    <col min="25" max="16384" width="9.125" style="275" customWidth="1"/>
  </cols>
  <sheetData>
    <row r="1" spans="1:24" ht="18.75" customHeight="1" hidden="1">
      <c r="A1" s="275" t="s">
        <v>411</v>
      </c>
      <c r="B1" s="275" t="s">
        <v>412</v>
      </c>
      <c r="C1" s="275" t="s">
        <v>413</v>
      </c>
      <c r="D1" s="276" t="s">
        <v>414</v>
      </c>
      <c r="E1" s="275" t="s">
        <v>415</v>
      </c>
      <c r="F1" s="275" t="s">
        <v>416</v>
      </c>
      <c r="G1" s="275" t="s">
        <v>416</v>
      </c>
      <c r="H1" s="275" t="s">
        <v>416</v>
      </c>
      <c r="I1" s="277" t="s">
        <v>417</v>
      </c>
      <c r="J1" s="278"/>
      <c r="K1" s="275" t="s">
        <v>418</v>
      </c>
      <c r="L1" s="275" t="s">
        <v>419</v>
      </c>
      <c r="M1" s="279" t="s">
        <v>420</v>
      </c>
      <c r="N1" s="279" t="s">
        <v>421</v>
      </c>
      <c r="O1" s="280"/>
      <c r="P1" s="275" t="s">
        <v>418</v>
      </c>
      <c r="Q1" s="275" t="s">
        <v>419</v>
      </c>
      <c r="R1" s="279" t="s">
        <v>420</v>
      </c>
      <c r="S1" s="279" t="s">
        <v>421</v>
      </c>
      <c r="T1" s="275" t="s">
        <v>419</v>
      </c>
      <c r="U1" s="279" t="s">
        <v>420</v>
      </c>
      <c r="V1" s="279" t="s">
        <v>421</v>
      </c>
      <c r="X1" s="655"/>
    </row>
    <row r="2" spans="1:15" ht="12.75" customHeight="1">
      <c r="A2" s="275">
        <v>2</v>
      </c>
      <c r="I2" s="281">
        <v>1</v>
      </c>
      <c r="O2" s="283"/>
    </row>
    <row r="3" spans="5:21" ht="15">
      <c r="E3" s="284"/>
      <c r="I3" s="281">
        <v>1</v>
      </c>
      <c r="K3" s="284"/>
      <c r="M3" s="285"/>
      <c r="O3" s="283"/>
      <c r="P3" s="284"/>
      <c r="R3" s="285"/>
      <c r="U3" s="285"/>
    </row>
    <row r="4" spans="5:16" ht="15">
      <c r="E4" s="286"/>
      <c r="I4" s="281">
        <v>1</v>
      </c>
      <c r="K4" s="286"/>
      <c r="O4" s="283"/>
      <c r="P4" s="286"/>
    </row>
    <row r="5" spans="3:22" ht="15">
      <c r="C5" s="1057" t="str">
        <f>VLOOKUP(E17,list!A:C,3,FALSE)</f>
        <v>ФОРМУЛЯР   ЕС - 1</v>
      </c>
      <c r="E5" s="275" t="s">
        <v>1132</v>
      </c>
      <c r="F5" s="275" t="s">
        <v>1132</v>
      </c>
      <c r="G5" s="275" t="s">
        <v>1132</v>
      </c>
      <c r="H5" s="275" t="s">
        <v>1132</v>
      </c>
      <c r="I5" s="281">
        <v>1</v>
      </c>
      <c r="K5" s="275" t="s">
        <v>1132</v>
      </c>
      <c r="L5" s="275" t="s">
        <v>1132</v>
      </c>
      <c r="M5" s="279" t="s">
        <v>1132</v>
      </c>
      <c r="N5" s="279" t="s">
        <v>1132</v>
      </c>
      <c r="O5" s="283"/>
      <c r="P5" s="275" t="s">
        <v>1132</v>
      </c>
      <c r="Q5" s="275" t="s">
        <v>1132</v>
      </c>
      <c r="R5" s="279" t="s">
        <v>1132</v>
      </c>
      <c r="S5" s="279" t="s">
        <v>1132</v>
      </c>
      <c r="T5" s="275" t="s">
        <v>1132</v>
      </c>
      <c r="U5" s="279" t="s">
        <v>1132</v>
      </c>
      <c r="V5" s="279" t="s">
        <v>1132</v>
      </c>
    </row>
    <row r="6" spans="3:22" ht="15">
      <c r="C6" s="287"/>
      <c r="D6" s="288"/>
      <c r="E6" s="286"/>
      <c r="F6" s="275" t="s">
        <v>1132</v>
      </c>
      <c r="G6" s="275" t="s">
        <v>1132</v>
      </c>
      <c r="H6" s="275" t="s">
        <v>1132</v>
      </c>
      <c r="I6" s="281">
        <v>1</v>
      </c>
      <c r="K6" s="286"/>
      <c r="L6" s="275" t="s">
        <v>1132</v>
      </c>
      <c r="N6" s="279" t="s">
        <v>1132</v>
      </c>
      <c r="O6" s="283"/>
      <c r="P6" s="286"/>
      <c r="Q6" s="275" t="s">
        <v>1132</v>
      </c>
      <c r="S6" s="279" t="s">
        <v>1132</v>
      </c>
      <c r="T6" s="275" t="s">
        <v>1132</v>
      </c>
      <c r="V6" s="279" t="s">
        <v>1132</v>
      </c>
    </row>
    <row r="7" spans="2:22" ht="49.5" customHeight="1">
      <c r="B7" s="1223" t="str">
        <f>VLOOKUP(E17,list!A:B,2,FALSE)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" s="1224"/>
      <c r="D7" s="1224"/>
      <c r="F7" s="289"/>
      <c r="G7" s="289"/>
      <c r="H7" s="289"/>
      <c r="I7" s="281">
        <v>1</v>
      </c>
      <c r="K7" s="286"/>
      <c r="L7" s="275" t="s">
        <v>1132</v>
      </c>
      <c r="N7" s="279" t="s">
        <v>1132</v>
      </c>
      <c r="O7" s="283"/>
      <c r="P7" s="286"/>
      <c r="Q7" s="275" t="s">
        <v>1132</v>
      </c>
      <c r="S7" s="279" t="s">
        <v>1132</v>
      </c>
      <c r="T7" s="275" t="s">
        <v>1132</v>
      </c>
      <c r="V7" s="279" t="s">
        <v>1132</v>
      </c>
    </row>
    <row r="8" spans="3:22" ht="15">
      <c r="C8" s="287"/>
      <c r="D8" s="288"/>
      <c r="E8" s="289" t="s">
        <v>1133</v>
      </c>
      <c r="F8" s="289" t="s">
        <v>987</v>
      </c>
      <c r="G8" s="289"/>
      <c r="H8" s="289"/>
      <c r="I8" s="281">
        <v>1</v>
      </c>
      <c r="K8" s="286"/>
      <c r="L8" s="275" t="s">
        <v>1132</v>
      </c>
      <c r="N8" s="279" t="s">
        <v>1132</v>
      </c>
      <c r="O8" s="283"/>
      <c r="P8" s="286"/>
      <c r="Q8" s="275" t="s">
        <v>1132</v>
      </c>
      <c r="S8" s="279" t="s">
        <v>1132</v>
      </c>
      <c r="T8" s="275" t="s">
        <v>1132</v>
      </c>
      <c r="V8" s="279" t="s">
        <v>1132</v>
      </c>
    </row>
    <row r="9" spans="2:22" ht="36.75" customHeight="1">
      <c r="B9" s="1064" t="s">
        <v>1944</v>
      </c>
      <c r="C9" s="1065"/>
      <c r="D9" s="1065"/>
      <c r="E9" s="652">
        <v>41640</v>
      </c>
      <c r="F9" s="290">
        <v>41882</v>
      </c>
      <c r="G9" s="289"/>
      <c r="H9" s="289"/>
      <c r="I9" s="281">
        <v>1</v>
      </c>
      <c r="K9" s="286"/>
      <c r="L9" s="275" t="s">
        <v>1132</v>
      </c>
      <c r="N9" s="279" t="s">
        <v>1132</v>
      </c>
      <c r="O9" s="283"/>
      <c r="P9" s="286"/>
      <c r="Q9" s="275" t="s">
        <v>1132</v>
      </c>
      <c r="S9" s="279" t="s">
        <v>1132</v>
      </c>
      <c r="T9" s="275" t="s">
        <v>1132</v>
      </c>
      <c r="V9" s="279" t="s">
        <v>1132</v>
      </c>
    </row>
    <row r="10" spans="2:22" ht="15">
      <c r="B10" s="291" t="s">
        <v>1927</v>
      </c>
      <c r="E10" s="289"/>
      <c r="F10" s="289"/>
      <c r="G10" s="289"/>
      <c r="H10" s="289"/>
      <c r="I10" s="281">
        <v>1</v>
      </c>
      <c r="K10" s="286"/>
      <c r="L10" s="275" t="s">
        <v>1132</v>
      </c>
      <c r="N10" s="279" t="s">
        <v>1132</v>
      </c>
      <c r="O10" s="283"/>
      <c r="P10" s="286"/>
      <c r="Q10" s="275" t="s">
        <v>1132</v>
      </c>
      <c r="S10" s="279" t="s">
        <v>1132</v>
      </c>
      <c r="T10" s="275" t="s">
        <v>1132</v>
      </c>
      <c r="V10" s="279" t="s">
        <v>1132</v>
      </c>
    </row>
    <row r="11" spans="2:22" ht="10.5" customHeight="1" thickBot="1">
      <c r="B11" s="291"/>
      <c r="E11" s="291"/>
      <c r="G11" s="289"/>
      <c r="H11" s="289"/>
      <c r="I11" s="281">
        <v>1</v>
      </c>
      <c r="K11" s="286"/>
      <c r="L11" s="275" t="s">
        <v>1132</v>
      </c>
      <c r="N11" s="279" t="s">
        <v>1132</v>
      </c>
      <c r="O11" s="283"/>
      <c r="P11" s="286"/>
      <c r="Q11" s="275" t="s">
        <v>1132</v>
      </c>
      <c r="S11" s="279" t="s">
        <v>1132</v>
      </c>
      <c r="T11" s="275" t="s">
        <v>1132</v>
      </c>
      <c r="V11" s="279" t="s">
        <v>1132</v>
      </c>
    </row>
    <row r="12" spans="2:22" ht="39" customHeight="1" thickBot="1" thickTop="1">
      <c r="B12" s="1064" t="str">
        <f>VLOOKUP(F12,PRBK,2,FALSE)</f>
        <v>Министерство на околната среда и водите</v>
      </c>
      <c r="C12" s="1065"/>
      <c r="D12" s="1065"/>
      <c r="E12" s="289" t="s">
        <v>1135</v>
      </c>
      <c r="F12" s="292" t="s">
        <v>367</v>
      </c>
      <c r="G12" s="289"/>
      <c r="H12" s="289"/>
      <c r="I12" s="281">
        <v>1</v>
      </c>
      <c r="K12" s="286"/>
      <c r="L12" s="275" t="s">
        <v>1132</v>
      </c>
      <c r="N12" s="279" t="s">
        <v>1132</v>
      </c>
      <c r="O12" s="283"/>
      <c r="P12" s="286"/>
      <c r="Q12" s="275" t="s">
        <v>1132</v>
      </c>
      <c r="S12" s="279" t="s">
        <v>1132</v>
      </c>
      <c r="T12" s="275" t="s">
        <v>1132</v>
      </c>
      <c r="V12" s="279" t="s">
        <v>1132</v>
      </c>
    </row>
    <row r="13" spans="2:22" ht="15.75" thickTop="1">
      <c r="B13" s="291" t="s">
        <v>1928</v>
      </c>
      <c r="E13" s="293" t="s">
        <v>1137</v>
      </c>
      <c r="F13" s="294" t="s">
        <v>1132</v>
      </c>
      <c r="G13" s="294" t="s">
        <v>1132</v>
      </c>
      <c r="H13" s="294" t="s">
        <v>1132</v>
      </c>
      <c r="I13" s="281">
        <v>1</v>
      </c>
      <c r="K13" s="286"/>
      <c r="L13" s="275" t="s">
        <v>1132</v>
      </c>
      <c r="N13" s="279" t="s">
        <v>1132</v>
      </c>
      <c r="O13" s="283"/>
      <c r="P13" s="286"/>
      <c r="Q13" s="275" t="s">
        <v>1132</v>
      </c>
      <c r="S13" s="279" t="s">
        <v>1132</v>
      </c>
      <c r="T13" s="275" t="s">
        <v>1132</v>
      </c>
      <c r="V13" s="279" t="s">
        <v>1132</v>
      </c>
    </row>
    <row r="14" spans="2:22" ht="7.5" customHeight="1">
      <c r="B14" s="291"/>
      <c r="F14" s="289"/>
      <c r="G14" s="289"/>
      <c r="H14" s="289"/>
      <c r="I14" s="281">
        <v>1</v>
      </c>
      <c r="K14" s="293"/>
      <c r="L14" s="294"/>
      <c r="M14" s="295"/>
      <c r="N14" s="296"/>
      <c r="O14" s="283"/>
      <c r="P14" s="293"/>
      <c r="Q14" s="294"/>
      <c r="R14" s="295"/>
      <c r="S14" s="296"/>
      <c r="T14" s="294"/>
      <c r="U14" s="295"/>
      <c r="V14" s="296"/>
    </row>
    <row r="15" spans="2:22" ht="7.5" customHeight="1">
      <c r="B15" s="291"/>
      <c r="F15" s="289"/>
      <c r="G15" s="289"/>
      <c r="H15" s="289"/>
      <c r="I15" s="281">
        <v>1</v>
      </c>
      <c r="K15" s="293"/>
      <c r="L15" s="294"/>
      <c r="M15" s="295"/>
      <c r="N15" s="296"/>
      <c r="O15" s="283"/>
      <c r="P15" s="293"/>
      <c r="Q15" s="294"/>
      <c r="R15" s="295"/>
      <c r="S15" s="296"/>
      <c r="T15" s="294"/>
      <c r="U15" s="295"/>
      <c r="V15" s="296"/>
    </row>
    <row r="16" spans="1:22" ht="18.75" customHeight="1" thickBot="1">
      <c r="A16" s="287"/>
      <c r="B16" s="172"/>
      <c r="C16" s="172"/>
      <c r="D16" s="172"/>
      <c r="E16" s="171"/>
      <c r="F16" s="289"/>
      <c r="G16" s="289"/>
      <c r="H16" s="289"/>
      <c r="I16" s="281">
        <v>1</v>
      </c>
      <c r="K16" s="293"/>
      <c r="L16" s="294"/>
      <c r="M16" s="295"/>
      <c r="N16" s="296"/>
      <c r="O16" s="283"/>
      <c r="P16" s="293"/>
      <c r="Q16" s="294"/>
      <c r="R16" s="295"/>
      <c r="S16" s="296"/>
      <c r="T16" s="294"/>
      <c r="U16" s="295"/>
      <c r="V16" s="296"/>
    </row>
    <row r="17" spans="1:22" ht="26.25" customHeight="1" thickBot="1" thickTop="1">
      <c r="A17" s="287"/>
      <c r="B17" s="172"/>
      <c r="C17" s="171"/>
      <c r="D17" s="584" t="s">
        <v>842</v>
      </c>
      <c r="E17" s="585">
        <v>97</v>
      </c>
      <c r="F17" s="289"/>
      <c r="G17" s="289"/>
      <c r="H17" s="289"/>
      <c r="I17" s="281">
        <v>1</v>
      </c>
      <c r="M17" s="275"/>
      <c r="N17" s="275"/>
      <c r="O17" s="283"/>
      <c r="R17" s="275"/>
      <c r="S17" s="275"/>
      <c r="U17" s="275"/>
      <c r="V17" s="275"/>
    </row>
    <row r="18" spans="3:22" ht="16.5" thickBot="1" thickTop="1">
      <c r="C18" s="287"/>
      <c r="D18" s="288"/>
      <c r="F18" s="297"/>
      <c r="G18" s="297"/>
      <c r="H18" s="297" t="s">
        <v>1138</v>
      </c>
      <c r="I18" s="281">
        <v>1</v>
      </c>
      <c r="M18" s="275"/>
      <c r="N18" s="275"/>
      <c r="O18" s="283"/>
      <c r="R18" s="275"/>
      <c r="S18" s="275"/>
      <c r="U18" s="275"/>
      <c r="V18" s="275"/>
    </row>
    <row r="19" spans="1:22" ht="16.5" customHeight="1" thickBot="1">
      <c r="A19" s="287"/>
      <c r="B19" s="174"/>
      <c r="C19" s="1047"/>
      <c r="D19" s="298" t="s">
        <v>1139</v>
      </c>
      <c r="E19" s="299" t="s">
        <v>1140</v>
      </c>
      <c r="F19" s="1183" t="s">
        <v>1141</v>
      </c>
      <c r="G19" s="1184"/>
      <c r="H19" s="1185"/>
      <c r="I19" s="281">
        <v>1</v>
      </c>
      <c r="J19" s="300"/>
      <c r="M19" s="275"/>
      <c r="N19" s="275"/>
      <c r="O19" s="283"/>
      <c r="R19" s="275"/>
      <c r="S19" s="275"/>
      <c r="U19" s="275"/>
      <c r="V19" s="275"/>
    </row>
    <row r="20" spans="2:22" ht="64.5" customHeight="1" thickBot="1">
      <c r="B20" s="301" t="s">
        <v>1046</v>
      </c>
      <c r="C20" s="303" t="s">
        <v>1142</v>
      </c>
      <c r="D20" s="175" t="s">
        <v>1143</v>
      </c>
      <c r="E20" s="303">
        <v>2014</v>
      </c>
      <c r="F20" s="518" t="s">
        <v>1464</v>
      </c>
      <c r="G20" s="518" t="s">
        <v>1463</v>
      </c>
      <c r="H20" s="517" t="s">
        <v>1462</v>
      </c>
      <c r="I20" s="281">
        <v>1</v>
      </c>
      <c r="J20" s="300"/>
      <c r="M20" s="275"/>
      <c r="N20" s="275"/>
      <c r="O20" s="283"/>
      <c r="R20" s="275"/>
      <c r="S20" s="275"/>
      <c r="U20" s="275"/>
      <c r="V20" s="275"/>
    </row>
    <row r="21" spans="2:22" ht="18.75" thickBot="1">
      <c r="B21" s="304"/>
      <c r="C21" s="517"/>
      <c r="D21" s="306" t="s">
        <v>1144</v>
      </c>
      <c r="E21" s="371" t="s">
        <v>429</v>
      </c>
      <c r="F21" s="371" t="s">
        <v>430</v>
      </c>
      <c r="G21" s="371" t="s">
        <v>1479</v>
      </c>
      <c r="H21" s="873" t="s">
        <v>1480</v>
      </c>
      <c r="I21" s="281">
        <v>1</v>
      </c>
      <c r="J21" s="300"/>
      <c r="M21" s="275"/>
      <c r="N21" s="275"/>
      <c r="O21" s="283"/>
      <c r="R21" s="275"/>
      <c r="S21" s="275"/>
      <c r="U21" s="275"/>
      <c r="V21" s="275"/>
    </row>
    <row r="22" spans="1:24" s="307" customFormat="1" ht="15.75">
      <c r="A22" s="307">
        <v>5</v>
      </c>
      <c r="B22" s="176">
        <v>100</v>
      </c>
      <c r="C22" s="1225" t="s">
        <v>1145</v>
      </c>
      <c r="D22" s="1225"/>
      <c r="E22" s="591">
        <f>SUM(E23:E27)</f>
        <v>0</v>
      </c>
      <c r="F22" s="592">
        <f>SUM(F23:F27)</f>
        <v>0</v>
      </c>
      <c r="G22" s="592">
        <f>SUM(G23:G27)</f>
        <v>0</v>
      </c>
      <c r="H22" s="825">
        <f>SUM(H23:H27)</f>
        <v>0</v>
      </c>
      <c r="I22" s="281">
        <v>1</v>
      </c>
      <c r="J22" s="309"/>
      <c r="O22" s="283"/>
      <c r="X22" s="275"/>
    </row>
    <row r="23" spans="1:22" ht="18.75" customHeight="1">
      <c r="A23" s="275">
        <v>10</v>
      </c>
      <c r="B23" s="177"/>
      <c r="C23" s="178">
        <v>101</v>
      </c>
      <c r="D23" s="179" t="s">
        <v>1146</v>
      </c>
      <c r="E23" s="593"/>
      <c r="F23" s="593"/>
      <c r="G23" s="593"/>
      <c r="H23" s="826">
        <f>F23+G23</f>
        <v>0</v>
      </c>
      <c r="I23" s="281">
        <v>1</v>
      </c>
      <c r="J23" s="309"/>
      <c r="M23" s="275"/>
      <c r="N23" s="275"/>
      <c r="O23" s="283"/>
      <c r="R23" s="275"/>
      <c r="S23" s="275"/>
      <c r="U23" s="275"/>
      <c r="V23" s="275"/>
    </row>
    <row r="24" spans="1:24" ht="18.75" customHeight="1">
      <c r="A24" s="275">
        <v>15</v>
      </c>
      <c r="B24" s="177"/>
      <c r="C24" s="178">
        <v>102</v>
      </c>
      <c r="D24" s="180" t="s">
        <v>1147</v>
      </c>
      <c r="E24" s="593"/>
      <c r="F24" s="593"/>
      <c r="G24" s="593"/>
      <c r="H24" s="826">
        <f>F24+G24</f>
        <v>0</v>
      </c>
      <c r="I24" s="281">
        <v>1</v>
      </c>
      <c r="J24" s="309"/>
      <c r="M24" s="275"/>
      <c r="N24" s="275"/>
      <c r="O24" s="283"/>
      <c r="R24" s="275"/>
      <c r="S24" s="275"/>
      <c r="U24" s="275"/>
      <c r="V24" s="275"/>
      <c r="X24" s="307"/>
    </row>
    <row r="25" spans="1:22" ht="18.75" customHeight="1">
      <c r="A25" s="275">
        <v>20</v>
      </c>
      <c r="B25" s="177"/>
      <c r="C25" s="178">
        <v>103</v>
      </c>
      <c r="D25" s="180" t="s">
        <v>1148</v>
      </c>
      <c r="E25" s="593"/>
      <c r="F25" s="593"/>
      <c r="G25" s="593"/>
      <c r="H25" s="826">
        <f>F25+G25</f>
        <v>0</v>
      </c>
      <c r="I25" s="281">
        <v>1</v>
      </c>
      <c r="J25" s="309"/>
      <c r="M25" s="275"/>
      <c r="N25" s="275"/>
      <c r="O25" s="283"/>
      <c r="R25" s="275"/>
      <c r="S25" s="275"/>
      <c r="U25" s="275"/>
      <c r="V25" s="275"/>
    </row>
    <row r="26" spans="1:22" ht="18.75" customHeight="1">
      <c r="A26" s="275">
        <v>20</v>
      </c>
      <c r="B26" s="177"/>
      <c r="C26" s="178">
        <v>108</v>
      </c>
      <c r="D26" s="586" t="s">
        <v>422</v>
      </c>
      <c r="E26" s="593"/>
      <c r="F26" s="593"/>
      <c r="G26" s="593"/>
      <c r="H26" s="826">
        <f>F26+G26</f>
        <v>0</v>
      </c>
      <c r="I26" s="281">
        <v>1</v>
      </c>
      <c r="J26" s="309"/>
      <c r="M26" s="275"/>
      <c r="N26" s="275"/>
      <c r="O26" s="283"/>
      <c r="R26" s="275"/>
      <c r="S26" s="275"/>
      <c r="U26" s="275"/>
      <c r="V26" s="275"/>
    </row>
    <row r="27" spans="1:22" ht="30.75" customHeight="1">
      <c r="A27" s="311">
        <v>21</v>
      </c>
      <c r="B27" s="177"/>
      <c r="C27" s="178">
        <v>109</v>
      </c>
      <c r="D27" s="587" t="s">
        <v>1526</v>
      </c>
      <c r="E27" s="593"/>
      <c r="F27" s="593"/>
      <c r="G27" s="593"/>
      <c r="H27" s="826">
        <f>F27+G27</f>
        <v>0</v>
      </c>
      <c r="I27" s="281">
        <v>1</v>
      </c>
      <c r="J27" s="309"/>
      <c r="M27" s="275"/>
      <c r="N27" s="275"/>
      <c r="O27" s="283"/>
      <c r="R27" s="275"/>
      <c r="S27" s="275"/>
      <c r="U27" s="275"/>
      <c r="V27" s="275"/>
    </row>
    <row r="28" spans="1:24" s="312" customFormat="1" ht="15.75">
      <c r="A28" s="312">
        <v>25</v>
      </c>
      <c r="B28" s="181">
        <v>200</v>
      </c>
      <c r="C28" s="1214" t="s">
        <v>1149</v>
      </c>
      <c r="D28" s="1214"/>
      <c r="E28" s="594">
        <f>SUM(E29:E32)</f>
        <v>0</v>
      </c>
      <c r="F28" s="595">
        <f>SUM(F29:F32)</f>
        <v>0</v>
      </c>
      <c r="G28" s="595">
        <f>SUM(G29:G32)</f>
        <v>0</v>
      </c>
      <c r="H28" s="313">
        <f>SUM(H29:H32)</f>
        <v>0</v>
      </c>
      <c r="I28" s="281">
        <v>1</v>
      </c>
      <c r="J28" s="309"/>
      <c r="O28" s="283"/>
      <c r="X28" s="275"/>
    </row>
    <row r="29" spans="1:22" ht="15.75">
      <c r="A29" s="275">
        <v>30</v>
      </c>
      <c r="B29" s="182"/>
      <c r="C29" s="178">
        <v>201</v>
      </c>
      <c r="D29" s="179" t="s">
        <v>1150</v>
      </c>
      <c r="E29" s="593"/>
      <c r="F29" s="593"/>
      <c r="G29" s="593"/>
      <c r="H29" s="826">
        <f>F29+G29</f>
        <v>0</v>
      </c>
      <c r="I29" s="281">
        <v>1</v>
      </c>
      <c r="J29" s="309"/>
      <c r="M29" s="275"/>
      <c r="N29" s="275"/>
      <c r="O29" s="283"/>
      <c r="R29" s="275"/>
      <c r="S29" s="275"/>
      <c r="U29" s="275"/>
      <c r="V29" s="275"/>
    </row>
    <row r="30" spans="1:24" ht="15.75">
      <c r="A30" s="275">
        <v>35</v>
      </c>
      <c r="B30" s="182"/>
      <c r="C30" s="178">
        <v>202</v>
      </c>
      <c r="D30" s="180" t="s">
        <v>1151</v>
      </c>
      <c r="E30" s="593"/>
      <c r="F30" s="593"/>
      <c r="G30" s="593"/>
      <c r="H30" s="826">
        <f>F30+G30</f>
        <v>0</v>
      </c>
      <c r="I30" s="281">
        <v>1</v>
      </c>
      <c r="J30" s="309"/>
      <c r="M30" s="275"/>
      <c r="N30" s="275"/>
      <c r="O30" s="283"/>
      <c r="R30" s="275"/>
      <c r="S30" s="275"/>
      <c r="U30" s="275"/>
      <c r="V30" s="275"/>
      <c r="X30" s="312"/>
    </row>
    <row r="31" spans="1:22" ht="15.75">
      <c r="A31" s="275">
        <v>40</v>
      </c>
      <c r="B31" s="182"/>
      <c r="C31" s="178">
        <v>203</v>
      </c>
      <c r="D31" s="180" t="s">
        <v>1152</v>
      </c>
      <c r="E31" s="593"/>
      <c r="F31" s="593"/>
      <c r="G31" s="593"/>
      <c r="H31" s="826">
        <f>F31+G31</f>
        <v>0</v>
      </c>
      <c r="I31" s="281">
        <v>1</v>
      </c>
      <c r="J31" s="309"/>
      <c r="M31" s="275"/>
      <c r="N31" s="275"/>
      <c r="O31" s="283"/>
      <c r="R31" s="275"/>
      <c r="S31" s="275"/>
      <c r="U31" s="275"/>
      <c r="V31" s="275"/>
    </row>
    <row r="32" spans="1:22" ht="15.75">
      <c r="A32" s="275">
        <v>45</v>
      </c>
      <c r="B32" s="182"/>
      <c r="C32" s="178">
        <v>204</v>
      </c>
      <c r="D32" s="183" t="s">
        <v>1153</v>
      </c>
      <c r="E32" s="593"/>
      <c r="F32" s="593"/>
      <c r="G32" s="593"/>
      <c r="H32" s="826">
        <f>F32+G32</f>
        <v>0</v>
      </c>
      <c r="I32" s="281">
        <v>1</v>
      </c>
      <c r="J32" s="309"/>
      <c r="M32" s="275"/>
      <c r="N32" s="275"/>
      <c r="O32" s="283"/>
      <c r="R32" s="275"/>
      <c r="S32" s="275"/>
      <c r="U32" s="275"/>
      <c r="V32" s="275"/>
    </row>
    <row r="33" spans="1:24" s="312" customFormat="1" ht="32.25" customHeight="1">
      <c r="A33" s="312">
        <v>50</v>
      </c>
      <c r="B33" s="181">
        <v>400</v>
      </c>
      <c r="C33" s="1191" t="s">
        <v>1154</v>
      </c>
      <c r="D33" s="1191"/>
      <c r="E33" s="594">
        <f>SUM(E34:E38)</f>
        <v>0</v>
      </c>
      <c r="F33" s="595">
        <f>SUM(F34:F38)</f>
        <v>0</v>
      </c>
      <c r="G33" s="595">
        <f>SUM(G34:G38)</f>
        <v>0</v>
      </c>
      <c r="H33" s="313">
        <f>SUM(H34:H38)</f>
        <v>0</v>
      </c>
      <c r="I33" s="281">
        <v>1</v>
      </c>
      <c r="J33" s="309"/>
      <c r="O33" s="283"/>
      <c r="X33" s="275"/>
    </row>
    <row r="34" spans="1:22" ht="35.25" customHeight="1">
      <c r="A34" s="275">
        <v>55</v>
      </c>
      <c r="B34" s="177"/>
      <c r="C34" s="178">
        <v>401</v>
      </c>
      <c r="D34" s="588" t="s">
        <v>1155</v>
      </c>
      <c r="E34" s="593"/>
      <c r="F34" s="593"/>
      <c r="G34" s="593"/>
      <c r="H34" s="826">
        <f>F34+G34</f>
        <v>0</v>
      </c>
      <c r="I34" s="281">
        <v>1</v>
      </c>
      <c r="J34" s="309"/>
      <c r="M34" s="275"/>
      <c r="N34" s="275"/>
      <c r="O34" s="283"/>
      <c r="R34" s="275"/>
      <c r="S34" s="275"/>
      <c r="U34" s="275"/>
      <c r="V34" s="275"/>
    </row>
    <row r="35" spans="1:24" ht="32.25" customHeight="1">
      <c r="A35" s="275">
        <v>56</v>
      </c>
      <c r="B35" s="177"/>
      <c r="C35" s="178">
        <v>402</v>
      </c>
      <c r="D35" s="589" t="s">
        <v>1156</v>
      </c>
      <c r="E35" s="593"/>
      <c r="F35" s="593"/>
      <c r="G35" s="593"/>
      <c r="H35" s="826">
        <f>F35+G35</f>
        <v>0</v>
      </c>
      <c r="I35" s="281">
        <v>1</v>
      </c>
      <c r="J35" s="309"/>
      <c r="M35" s="275"/>
      <c r="N35" s="275"/>
      <c r="O35" s="283"/>
      <c r="R35" s="275"/>
      <c r="S35" s="275"/>
      <c r="U35" s="275"/>
      <c r="V35" s="275"/>
      <c r="X35" s="312"/>
    </row>
    <row r="36" spans="1:22" ht="29.25" customHeight="1">
      <c r="A36" s="275">
        <v>57</v>
      </c>
      <c r="B36" s="177"/>
      <c r="C36" s="178">
        <v>403</v>
      </c>
      <c r="D36" s="589" t="s">
        <v>1157</v>
      </c>
      <c r="E36" s="593"/>
      <c r="F36" s="593"/>
      <c r="G36" s="593"/>
      <c r="H36" s="826">
        <f>F36+G36</f>
        <v>0</v>
      </c>
      <c r="I36" s="281">
        <v>1</v>
      </c>
      <c r="J36" s="309"/>
      <c r="M36" s="275"/>
      <c r="N36" s="275"/>
      <c r="O36" s="283"/>
      <c r="R36" s="275"/>
      <c r="S36" s="275"/>
      <c r="U36" s="275"/>
      <c r="V36" s="275"/>
    </row>
    <row r="37" spans="1:22" ht="24.75" customHeight="1">
      <c r="A37" s="311">
        <v>58</v>
      </c>
      <c r="B37" s="177"/>
      <c r="C37" s="178">
        <v>404</v>
      </c>
      <c r="D37" s="590" t="s">
        <v>1158</v>
      </c>
      <c r="E37" s="593"/>
      <c r="F37" s="593"/>
      <c r="G37" s="593"/>
      <c r="H37" s="826">
        <f>F37+G37</f>
        <v>0</v>
      </c>
      <c r="I37" s="281">
        <v>1</v>
      </c>
      <c r="J37" s="309"/>
      <c r="M37" s="275"/>
      <c r="N37" s="275"/>
      <c r="O37" s="283"/>
      <c r="R37" s="275"/>
      <c r="S37" s="275"/>
      <c r="U37" s="275"/>
      <c r="V37" s="275"/>
    </row>
    <row r="38" spans="1:22" ht="15.75">
      <c r="A38" s="311">
        <v>59</v>
      </c>
      <c r="B38" s="177"/>
      <c r="C38" s="184">
        <v>411</v>
      </c>
      <c r="D38" s="875" t="s">
        <v>1527</v>
      </c>
      <c r="E38" s="593"/>
      <c r="F38" s="593"/>
      <c r="G38" s="593"/>
      <c r="H38" s="826">
        <f>F38+G38</f>
        <v>0</v>
      </c>
      <c r="I38" s="281">
        <v>1</v>
      </c>
      <c r="J38" s="309"/>
      <c r="M38" s="275"/>
      <c r="N38" s="275"/>
      <c r="O38" s="283"/>
      <c r="R38" s="275"/>
      <c r="S38" s="275"/>
      <c r="U38" s="275"/>
      <c r="V38" s="275"/>
    </row>
    <row r="39" spans="1:24" s="312" customFormat="1" ht="15.75">
      <c r="A39" s="316">
        <v>65</v>
      </c>
      <c r="B39" s="181">
        <v>800</v>
      </c>
      <c r="C39" s="1201" t="s">
        <v>1941</v>
      </c>
      <c r="D39" s="1201"/>
      <c r="E39" s="597">
        <f>SUM(E40:E43)</f>
        <v>0</v>
      </c>
      <c r="F39" s="393">
        <f>SUM(F40:F43)</f>
        <v>0</v>
      </c>
      <c r="G39" s="317">
        <f>SUM(G40:G43)</f>
        <v>0</v>
      </c>
      <c r="H39" s="317">
        <f>SUM(H40:H43)</f>
        <v>0</v>
      </c>
      <c r="I39" s="281">
        <v>1</v>
      </c>
      <c r="J39" s="309"/>
      <c r="O39" s="283"/>
      <c r="X39" s="275"/>
    </row>
    <row r="40" spans="1:22" ht="15.75">
      <c r="A40" s="275">
        <v>70</v>
      </c>
      <c r="B40" s="185"/>
      <c r="C40" s="178">
        <v>801</v>
      </c>
      <c r="D40" s="179" t="s">
        <v>1159</v>
      </c>
      <c r="E40" s="593"/>
      <c r="F40" s="596"/>
      <c r="G40" s="310"/>
      <c r="H40" s="826">
        <f>F40+G40</f>
        <v>0</v>
      </c>
      <c r="I40" s="281">
        <v>1</v>
      </c>
      <c r="J40" s="309"/>
      <c r="M40" s="275"/>
      <c r="N40" s="275"/>
      <c r="O40" s="283"/>
      <c r="R40" s="275"/>
      <c r="S40" s="275"/>
      <c r="U40" s="275"/>
      <c r="V40" s="275"/>
    </row>
    <row r="41" spans="1:24" ht="15.75">
      <c r="A41" s="275">
        <v>75</v>
      </c>
      <c r="B41" s="185"/>
      <c r="C41" s="178">
        <v>802</v>
      </c>
      <c r="D41" s="180" t="s">
        <v>1160</v>
      </c>
      <c r="E41" s="593"/>
      <c r="F41" s="596"/>
      <c r="G41" s="310"/>
      <c r="H41" s="826">
        <f>F41+G41</f>
        <v>0</v>
      </c>
      <c r="I41" s="281">
        <v>1</v>
      </c>
      <c r="J41" s="309"/>
      <c r="M41" s="275"/>
      <c r="N41" s="275"/>
      <c r="O41" s="283"/>
      <c r="R41" s="275"/>
      <c r="S41" s="275"/>
      <c r="U41" s="275"/>
      <c r="V41" s="275"/>
      <c r="X41" s="312"/>
    </row>
    <row r="42" spans="1:22" ht="15.75">
      <c r="A42" s="311">
        <v>80</v>
      </c>
      <c r="B42" s="185"/>
      <c r="C42" s="178">
        <v>804</v>
      </c>
      <c r="D42" s="180" t="s">
        <v>1161</v>
      </c>
      <c r="E42" s="593"/>
      <c r="F42" s="596"/>
      <c r="G42" s="310"/>
      <c r="H42" s="826">
        <f>F42+G42</f>
        <v>0</v>
      </c>
      <c r="I42" s="281">
        <v>1</v>
      </c>
      <c r="J42" s="309"/>
      <c r="M42" s="275"/>
      <c r="N42" s="275"/>
      <c r="O42" s="283"/>
      <c r="R42" s="275"/>
      <c r="S42" s="275"/>
      <c r="U42" s="275"/>
      <c r="V42" s="275"/>
    </row>
    <row r="43" spans="1:22" ht="15.75">
      <c r="A43" s="311">
        <v>85</v>
      </c>
      <c r="B43" s="185"/>
      <c r="C43" s="178">
        <v>809</v>
      </c>
      <c r="D43" s="180" t="s">
        <v>1162</v>
      </c>
      <c r="E43" s="593"/>
      <c r="F43" s="596"/>
      <c r="G43" s="310"/>
      <c r="H43" s="826">
        <f>F43+G43</f>
        <v>0</v>
      </c>
      <c r="I43" s="281">
        <v>1</v>
      </c>
      <c r="J43" s="309"/>
      <c r="M43" s="275"/>
      <c r="N43" s="275"/>
      <c r="O43" s="283"/>
      <c r="R43" s="275"/>
      <c r="S43" s="275"/>
      <c r="U43" s="275"/>
      <c r="V43" s="275"/>
    </row>
    <row r="44" spans="1:24" s="312" customFormat="1" ht="15.75">
      <c r="A44" s="312">
        <v>95</v>
      </c>
      <c r="B44" s="181">
        <v>1000</v>
      </c>
      <c r="C44" s="1214" t="s">
        <v>1163</v>
      </c>
      <c r="D44" s="1214"/>
      <c r="E44" s="597">
        <f>SUM(E45:E48)</f>
        <v>0</v>
      </c>
      <c r="F44" s="393">
        <f>SUM(F45:F48)</f>
        <v>0</v>
      </c>
      <c r="G44" s="317">
        <f>SUM(G45:G48)</f>
        <v>0</v>
      </c>
      <c r="H44" s="317">
        <f>SUM(H45:H48)</f>
        <v>0</v>
      </c>
      <c r="I44" s="281">
        <v>1</v>
      </c>
      <c r="J44" s="309"/>
      <c r="O44" s="283"/>
      <c r="X44" s="275"/>
    </row>
    <row r="45" spans="1:22" ht="15.75">
      <c r="A45" s="275">
        <v>100</v>
      </c>
      <c r="B45" s="185"/>
      <c r="C45" s="178">
        <v>1001</v>
      </c>
      <c r="D45" s="179" t="s">
        <v>1164</v>
      </c>
      <c r="E45" s="593"/>
      <c r="F45" s="596"/>
      <c r="G45" s="310"/>
      <c r="H45" s="826">
        <f>F45+G45</f>
        <v>0</v>
      </c>
      <c r="I45" s="281">
        <v>1</v>
      </c>
      <c r="J45" s="309"/>
      <c r="M45" s="275"/>
      <c r="N45" s="275"/>
      <c r="O45" s="283"/>
      <c r="R45" s="275"/>
      <c r="S45" s="275"/>
      <c r="U45" s="275"/>
      <c r="V45" s="275"/>
    </row>
    <row r="46" spans="1:24" ht="22.5" customHeight="1">
      <c r="A46" s="275">
        <v>105</v>
      </c>
      <c r="B46" s="185"/>
      <c r="C46" s="178">
        <v>1002</v>
      </c>
      <c r="D46" s="180" t="s">
        <v>1165</v>
      </c>
      <c r="E46" s="593"/>
      <c r="F46" s="596"/>
      <c r="G46" s="310"/>
      <c r="H46" s="826">
        <f>F46+G46</f>
        <v>0</v>
      </c>
      <c r="I46" s="281">
        <v>1</v>
      </c>
      <c r="J46" s="309"/>
      <c r="M46" s="275"/>
      <c r="N46" s="275"/>
      <c r="O46" s="283"/>
      <c r="R46" s="275"/>
      <c r="S46" s="275"/>
      <c r="U46" s="275"/>
      <c r="V46" s="275"/>
      <c r="X46" s="312"/>
    </row>
    <row r="47" spans="1:22" ht="22.5" customHeight="1">
      <c r="A47" s="275">
        <v>110</v>
      </c>
      <c r="B47" s="185"/>
      <c r="C47" s="178">
        <v>1004</v>
      </c>
      <c r="D47" s="180" t="s">
        <v>1166</v>
      </c>
      <c r="E47" s="593"/>
      <c r="F47" s="596"/>
      <c r="G47" s="310"/>
      <c r="H47" s="826">
        <f>F47+G47</f>
        <v>0</v>
      </c>
      <c r="I47" s="281">
        <v>1</v>
      </c>
      <c r="J47" s="309"/>
      <c r="M47" s="275"/>
      <c r="N47" s="275"/>
      <c r="O47" s="283"/>
      <c r="R47" s="275"/>
      <c r="S47" s="275"/>
      <c r="U47" s="275"/>
      <c r="V47" s="275"/>
    </row>
    <row r="48" spans="1:22" ht="15.75">
      <c r="A48" s="275">
        <v>125</v>
      </c>
      <c r="B48" s="185"/>
      <c r="C48" s="184">
        <v>1007</v>
      </c>
      <c r="D48" s="183" t="s">
        <v>1167</v>
      </c>
      <c r="E48" s="593"/>
      <c r="F48" s="596"/>
      <c r="G48" s="310"/>
      <c r="H48" s="826">
        <f>F48+G48</f>
        <v>0</v>
      </c>
      <c r="I48" s="281">
        <v>1</v>
      </c>
      <c r="J48" s="309"/>
      <c r="M48" s="275"/>
      <c r="N48" s="275"/>
      <c r="O48" s="283"/>
      <c r="R48" s="275"/>
      <c r="S48" s="275"/>
      <c r="U48" s="275"/>
      <c r="V48" s="275"/>
    </row>
    <row r="49" spans="1:24" s="312" customFormat="1" ht="15.75">
      <c r="A49" s="312">
        <v>130</v>
      </c>
      <c r="B49" s="181">
        <v>1300</v>
      </c>
      <c r="C49" s="1201" t="s">
        <v>1168</v>
      </c>
      <c r="D49" s="1201"/>
      <c r="E49" s="597">
        <f>SUM(E50:E54)</f>
        <v>0</v>
      </c>
      <c r="F49" s="393">
        <f>SUM(F50:F54)</f>
        <v>0</v>
      </c>
      <c r="G49" s="317">
        <f>SUM(G50:G54)</f>
        <v>0</v>
      </c>
      <c r="H49" s="317">
        <f>SUM(H50:H54)</f>
        <v>0</v>
      </c>
      <c r="I49" s="281">
        <v>1</v>
      </c>
      <c r="J49" s="309"/>
      <c r="O49" s="283"/>
      <c r="X49" s="275"/>
    </row>
    <row r="50" spans="1:22" ht="15.75">
      <c r="A50" s="275">
        <v>135</v>
      </c>
      <c r="B50" s="177"/>
      <c r="C50" s="186">
        <v>1301</v>
      </c>
      <c r="D50" s="179" t="s">
        <v>1169</v>
      </c>
      <c r="E50" s="593"/>
      <c r="F50" s="596"/>
      <c r="G50" s="310"/>
      <c r="H50" s="826">
        <f>F50+G50</f>
        <v>0</v>
      </c>
      <c r="I50" s="281">
        <v>1</v>
      </c>
      <c r="J50" s="309"/>
      <c r="M50" s="275"/>
      <c r="N50" s="275"/>
      <c r="O50" s="283"/>
      <c r="R50" s="275"/>
      <c r="S50" s="275"/>
      <c r="U50" s="275"/>
      <c r="V50" s="275"/>
    </row>
    <row r="51" spans="1:24" ht="15.75">
      <c r="A51" s="275">
        <v>140</v>
      </c>
      <c r="B51" s="177"/>
      <c r="C51" s="178">
        <v>1302</v>
      </c>
      <c r="D51" s="187" t="s">
        <v>1170</v>
      </c>
      <c r="E51" s="593"/>
      <c r="F51" s="596"/>
      <c r="G51" s="310"/>
      <c r="H51" s="826">
        <f>F51+G51</f>
        <v>0</v>
      </c>
      <c r="I51" s="281">
        <v>1</v>
      </c>
      <c r="J51" s="309"/>
      <c r="M51" s="275"/>
      <c r="N51" s="275"/>
      <c r="O51" s="283"/>
      <c r="R51" s="275"/>
      <c r="S51" s="275"/>
      <c r="U51" s="275"/>
      <c r="V51" s="275"/>
      <c r="X51" s="312"/>
    </row>
    <row r="52" spans="1:22" ht="15.75">
      <c r="A52" s="275">
        <v>145</v>
      </c>
      <c r="B52" s="177"/>
      <c r="C52" s="178">
        <v>1303</v>
      </c>
      <c r="D52" s="187" t="s">
        <v>1171</v>
      </c>
      <c r="E52" s="593"/>
      <c r="F52" s="596"/>
      <c r="G52" s="310"/>
      <c r="H52" s="826">
        <f>F52+G52</f>
        <v>0</v>
      </c>
      <c r="I52" s="281">
        <v>1</v>
      </c>
      <c r="J52" s="309"/>
      <c r="M52" s="275"/>
      <c r="N52" s="275"/>
      <c r="O52" s="283"/>
      <c r="R52" s="275"/>
      <c r="S52" s="275"/>
      <c r="U52" s="275"/>
      <c r="V52" s="275"/>
    </row>
    <row r="53" spans="2:22" ht="15.75">
      <c r="B53" s="177"/>
      <c r="C53" s="178">
        <v>1304</v>
      </c>
      <c r="D53" s="187" t="s">
        <v>1172</v>
      </c>
      <c r="E53" s="593"/>
      <c r="F53" s="596"/>
      <c r="G53" s="310"/>
      <c r="H53" s="826">
        <f>F53+G53</f>
        <v>0</v>
      </c>
      <c r="I53" s="281">
        <v>1</v>
      </c>
      <c r="J53" s="309"/>
      <c r="M53" s="275"/>
      <c r="N53" s="275"/>
      <c r="O53" s="283"/>
      <c r="R53" s="275"/>
      <c r="S53" s="275"/>
      <c r="U53" s="275"/>
      <c r="V53" s="275"/>
    </row>
    <row r="54" spans="1:24" s="318" customFormat="1" ht="15.75">
      <c r="A54" s="318">
        <v>150</v>
      </c>
      <c r="B54" s="177"/>
      <c r="C54" s="178">
        <v>1308</v>
      </c>
      <c r="D54" s="187" t="s">
        <v>1173</v>
      </c>
      <c r="E54" s="600"/>
      <c r="F54" s="598"/>
      <c r="G54" s="320"/>
      <c r="H54" s="557">
        <f>F54+G54</f>
        <v>0</v>
      </c>
      <c r="I54" s="281">
        <v>1</v>
      </c>
      <c r="J54" s="309"/>
      <c r="O54" s="283"/>
      <c r="X54" s="275"/>
    </row>
    <row r="55" spans="1:24" s="312" customFormat="1" ht="15.75">
      <c r="A55" s="312">
        <v>160</v>
      </c>
      <c r="B55" s="181">
        <v>1400</v>
      </c>
      <c r="C55" s="1214" t="s">
        <v>1174</v>
      </c>
      <c r="D55" s="1214"/>
      <c r="E55" s="597">
        <f>SUM(E56:E57)</f>
        <v>0</v>
      </c>
      <c r="F55" s="597">
        <f>SUM(F56:F57)</f>
        <v>0</v>
      </c>
      <c r="G55" s="597">
        <f>SUM(G56:G57)</f>
        <v>0</v>
      </c>
      <c r="H55" s="597">
        <f>SUM(H56:H57)</f>
        <v>0</v>
      </c>
      <c r="I55" s="281">
        <v>1</v>
      </c>
      <c r="J55" s="309"/>
      <c r="O55" s="283"/>
      <c r="X55" s="275"/>
    </row>
    <row r="56" spans="1:24" ht="21.75" customHeight="1">
      <c r="A56" s="275">
        <v>165</v>
      </c>
      <c r="B56" s="177"/>
      <c r="C56" s="186">
        <v>1401</v>
      </c>
      <c r="D56" s="179" t="s">
        <v>1175</v>
      </c>
      <c r="E56" s="593"/>
      <c r="F56" s="596"/>
      <c r="G56" s="310"/>
      <c r="H56" s="826">
        <f>F56+G56</f>
        <v>0</v>
      </c>
      <c r="I56" s="281">
        <v>1</v>
      </c>
      <c r="J56" s="309"/>
      <c r="M56" s="275"/>
      <c r="N56" s="275"/>
      <c r="O56" s="283"/>
      <c r="R56" s="275"/>
      <c r="S56" s="275"/>
      <c r="U56" s="275"/>
      <c r="V56" s="275"/>
      <c r="X56" s="318"/>
    </row>
    <row r="57" spans="1:24" ht="15.75">
      <c r="A57" s="275">
        <v>170</v>
      </c>
      <c r="B57" s="177"/>
      <c r="C57" s="184">
        <v>1402</v>
      </c>
      <c r="D57" s="188" t="s">
        <v>1176</v>
      </c>
      <c r="E57" s="593"/>
      <c r="F57" s="596"/>
      <c r="G57" s="310"/>
      <c r="H57" s="826">
        <f>F57+G57</f>
        <v>0</v>
      </c>
      <c r="I57" s="281">
        <v>1</v>
      </c>
      <c r="J57" s="309"/>
      <c r="M57" s="275"/>
      <c r="N57" s="275"/>
      <c r="O57" s="283"/>
      <c r="R57" s="275"/>
      <c r="S57" s="275"/>
      <c r="U57" s="275"/>
      <c r="V57" s="275"/>
      <c r="X57" s="312"/>
    </row>
    <row r="58" spans="1:24" s="312" customFormat="1" ht="15.75">
      <c r="A58" s="312">
        <v>175</v>
      </c>
      <c r="B58" s="181">
        <v>1500</v>
      </c>
      <c r="C58" s="1214" t="s">
        <v>1177</v>
      </c>
      <c r="D58" s="1214"/>
      <c r="E58" s="597">
        <f>SUM(E59:E60)</f>
        <v>0</v>
      </c>
      <c r="F58" s="393">
        <f>SUM(F59:F60)</f>
        <v>0</v>
      </c>
      <c r="G58" s="317">
        <f>SUM(G59:G60)</f>
        <v>0</v>
      </c>
      <c r="H58" s="317">
        <f>SUM(H59:H60)</f>
        <v>0</v>
      </c>
      <c r="I58" s="281">
        <v>1</v>
      </c>
      <c r="J58" s="309"/>
      <c r="O58" s="283"/>
      <c r="X58" s="275"/>
    </row>
    <row r="59" spans="1:22" ht="15.75">
      <c r="A59" s="275">
        <v>180</v>
      </c>
      <c r="B59" s="177"/>
      <c r="C59" s="186">
        <v>1501</v>
      </c>
      <c r="D59" s="189" t="s">
        <v>1178</v>
      </c>
      <c r="E59" s="593"/>
      <c r="F59" s="596"/>
      <c r="G59" s="310"/>
      <c r="H59" s="826">
        <f>F59+G59</f>
        <v>0</v>
      </c>
      <c r="I59" s="281">
        <v>1</v>
      </c>
      <c r="J59" s="309"/>
      <c r="M59" s="275"/>
      <c r="N59" s="275"/>
      <c r="O59" s="283"/>
      <c r="R59" s="275"/>
      <c r="S59" s="275"/>
      <c r="U59" s="275"/>
      <c r="V59" s="275"/>
    </row>
    <row r="60" spans="1:24" ht="15.75">
      <c r="A60" s="275">
        <v>185</v>
      </c>
      <c r="B60" s="177"/>
      <c r="C60" s="184">
        <v>1502</v>
      </c>
      <c r="D60" s="190" t="s">
        <v>1179</v>
      </c>
      <c r="E60" s="593"/>
      <c r="F60" s="596"/>
      <c r="G60" s="310"/>
      <c r="H60" s="826">
        <f>F60+G60</f>
        <v>0</v>
      </c>
      <c r="I60" s="281">
        <v>1</v>
      </c>
      <c r="J60" s="309"/>
      <c r="M60" s="275"/>
      <c r="N60" s="275"/>
      <c r="O60" s="283"/>
      <c r="R60" s="275"/>
      <c r="S60" s="275"/>
      <c r="U60" s="275"/>
      <c r="V60" s="275"/>
      <c r="X60" s="312"/>
    </row>
    <row r="61" spans="2:24" s="318" customFormat="1" ht="15.75">
      <c r="B61" s="181">
        <v>1600</v>
      </c>
      <c r="C61" s="1220" t="s">
        <v>1180</v>
      </c>
      <c r="D61" s="1221"/>
      <c r="E61" s="601"/>
      <c r="F61" s="599"/>
      <c r="G61" s="322"/>
      <c r="H61" s="826">
        <f>F61+G61</f>
        <v>0</v>
      </c>
      <c r="I61" s="281">
        <v>1</v>
      </c>
      <c r="J61" s="309"/>
      <c r="O61" s="283"/>
      <c r="X61" s="275"/>
    </row>
    <row r="62" spans="1:24" s="312" customFormat="1" ht="15.75">
      <c r="A62" s="312">
        <v>200</v>
      </c>
      <c r="B62" s="181">
        <v>1700</v>
      </c>
      <c r="C62" s="1201" t="s">
        <v>1181</v>
      </c>
      <c r="D62" s="1201"/>
      <c r="E62" s="597">
        <f>SUM(E63:E68)</f>
        <v>0</v>
      </c>
      <c r="F62" s="393">
        <f>SUM(F63:F68)</f>
        <v>0</v>
      </c>
      <c r="G62" s="317">
        <f>SUM(G63:G68)</f>
        <v>0</v>
      </c>
      <c r="H62" s="317">
        <f>SUM(H63:H68)</f>
        <v>0</v>
      </c>
      <c r="I62" s="281">
        <v>1</v>
      </c>
      <c r="J62" s="309"/>
      <c r="O62" s="283"/>
      <c r="X62" s="275"/>
    </row>
    <row r="63" spans="1:24" ht="15.75">
      <c r="A63" s="275">
        <v>205</v>
      </c>
      <c r="B63" s="177"/>
      <c r="C63" s="186">
        <v>1701</v>
      </c>
      <c r="D63" s="179" t="s">
        <v>1182</v>
      </c>
      <c r="E63" s="593"/>
      <c r="F63" s="596"/>
      <c r="G63" s="310"/>
      <c r="H63" s="826">
        <f aca="true" t="shared" si="0" ref="H63:H71">F63+G63</f>
        <v>0</v>
      </c>
      <c r="I63" s="281">
        <v>1</v>
      </c>
      <c r="J63" s="309"/>
      <c r="M63" s="275"/>
      <c r="N63" s="275"/>
      <c r="O63" s="283"/>
      <c r="R63" s="275"/>
      <c r="S63" s="275"/>
      <c r="U63" s="275"/>
      <c r="V63" s="275"/>
      <c r="X63" s="318"/>
    </row>
    <row r="64" spans="1:24" ht="15.75">
      <c r="A64" s="275">
        <v>210</v>
      </c>
      <c r="B64" s="177"/>
      <c r="C64" s="178">
        <v>1702</v>
      </c>
      <c r="D64" s="180" t="s">
        <v>1183</v>
      </c>
      <c r="E64" s="593"/>
      <c r="F64" s="596"/>
      <c r="G64" s="310"/>
      <c r="H64" s="826">
        <f t="shared" si="0"/>
        <v>0</v>
      </c>
      <c r="I64" s="281">
        <v>1</v>
      </c>
      <c r="J64" s="309"/>
      <c r="M64" s="275"/>
      <c r="N64" s="275"/>
      <c r="O64" s="283"/>
      <c r="R64" s="275"/>
      <c r="S64" s="275"/>
      <c r="U64" s="275"/>
      <c r="V64" s="275"/>
      <c r="X64" s="312"/>
    </row>
    <row r="65" spans="1:22" ht="15.75">
      <c r="A65" s="275">
        <v>215</v>
      </c>
      <c r="B65" s="177"/>
      <c r="C65" s="178">
        <v>1703</v>
      </c>
      <c r="D65" s="180" t="s">
        <v>1184</v>
      </c>
      <c r="E65" s="593"/>
      <c r="F65" s="596"/>
      <c r="G65" s="310"/>
      <c r="H65" s="826">
        <f t="shared" si="0"/>
        <v>0</v>
      </c>
      <c r="I65" s="281">
        <v>1</v>
      </c>
      <c r="J65" s="309"/>
      <c r="M65" s="275"/>
      <c r="N65" s="275"/>
      <c r="O65" s="283"/>
      <c r="R65" s="275"/>
      <c r="S65" s="275"/>
      <c r="U65" s="275"/>
      <c r="V65" s="275"/>
    </row>
    <row r="66" spans="1:22" ht="36" customHeight="1">
      <c r="A66" s="275">
        <v>225</v>
      </c>
      <c r="B66" s="177"/>
      <c r="C66" s="178">
        <v>1706</v>
      </c>
      <c r="D66" s="180" t="s">
        <v>1185</v>
      </c>
      <c r="E66" s="593"/>
      <c r="F66" s="596"/>
      <c r="G66" s="310"/>
      <c r="H66" s="826">
        <f t="shared" si="0"/>
        <v>0</v>
      </c>
      <c r="I66" s="281">
        <v>1</v>
      </c>
      <c r="J66" s="309"/>
      <c r="M66" s="275"/>
      <c r="N66" s="275"/>
      <c r="O66" s="283"/>
      <c r="R66" s="275"/>
      <c r="S66" s="275"/>
      <c r="U66" s="275"/>
      <c r="V66" s="275"/>
    </row>
    <row r="67" spans="1:22" ht="19.5" customHeight="1">
      <c r="A67" s="275">
        <v>226</v>
      </c>
      <c r="B67" s="177"/>
      <c r="C67" s="178">
        <v>1707</v>
      </c>
      <c r="D67" s="180" t="s">
        <v>1186</v>
      </c>
      <c r="E67" s="593"/>
      <c r="F67" s="596"/>
      <c r="G67" s="310"/>
      <c r="H67" s="826">
        <f t="shared" si="0"/>
        <v>0</v>
      </c>
      <c r="I67" s="281">
        <v>1</v>
      </c>
      <c r="J67" s="309"/>
      <c r="M67" s="275"/>
      <c r="N67" s="275"/>
      <c r="O67" s="283"/>
      <c r="R67" s="275"/>
      <c r="S67" s="275"/>
      <c r="U67" s="275"/>
      <c r="V67" s="275"/>
    </row>
    <row r="68" spans="1:22" ht="15.75">
      <c r="A68" s="311">
        <v>227</v>
      </c>
      <c r="B68" s="177"/>
      <c r="C68" s="184">
        <v>1709</v>
      </c>
      <c r="D68" s="183" t="s">
        <v>1187</v>
      </c>
      <c r="E68" s="593"/>
      <c r="F68" s="596"/>
      <c r="G68" s="310"/>
      <c r="H68" s="826">
        <f t="shared" si="0"/>
        <v>0</v>
      </c>
      <c r="I68" s="281">
        <v>1</v>
      </c>
      <c r="J68" s="309"/>
      <c r="M68" s="275"/>
      <c r="N68" s="275"/>
      <c r="O68" s="283"/>
      <c r="R68" s="275"/>
      <c r="S68" s="275"/>
      <c r="U68" s="275"/>
      <c r="V68" s="275"/>
    </row>
    <row r="69" spans="1:24" s="312" customFormat="1" ht="15.75">
      <c r="A69" s="323">
        <v>231</v>
      </c>
      <c r="B69" s="181">
        <v>1800</v>
      </c>
      <c r="C69" s="1176" t="s">
        <v>1188</v>
      </c>
      <c r="D69" s="1176"/>
      <c r="E69" s="597"/>
      <c r="F69" s="602"/>
      <c r="G69" s="324"/>
      <c r="H69" s="826">
        <f t="shared" si="0"/>
        <v>0</v>
      </c>
      <c r="I69" s="281">
        <v>1</v>
      </c>
      <c r="J69" s="309"/>
      <c r="O69" s="283"/>
      <c r="X69" s="275"/>
    </row>
    <row r="70" spans="1:24" s="312" customFormat="1" ht="15.75">
      <c r="A70" s="312">
        <v>235</v>
      </c>
      <c r="B70" s="181">
        <v>1900</v>
      </c>
      <c r="C70" s="1176" t="s">
        <v>1189</v>
      </c>
      <c r="D70" s="1176"/>
      <c r="E70" s="597"/>
      <c r="F70" s="602"/>
      <c r="G70" s="324"/>
      <c r="H70" s="826">
        <f t="shared" si="0"/>
        <v>0</v>
      </c>
      <c r="I70" s="281">
        <v>1</v>
      </c>
      <c r="J70" s="309"/>
      <c r="O70" s="283"/>
      <c r="X70" s="275"/>
    </row>
    <row r="71" spans="1:15" s="312" customFormat="1" ht="15.75">
      <c r="A71" s="312">
        <v>255</v>
      </c>
      <c r="B71" s="181">
        <v>2000</v>
      </c>
      <c r="C71" s="1176" t="s">
        <v>1190</v>
      </c>
      <c r="D71" s="1176"/>
      <c r="E71" s="597"/>
      <c r="F71" s="602"/>
      <c r="G71" s="324"/>
      <c r="H71" s="826">
        <f t="shared" si="0"/>
        <v>0</v>
      </c>
      <c r="I71" s="281">
        <v>1</v>
      </c>
      <c r="J71" s="309"/>
      <c r="O71" s="283"/>
    </row>
    <row r="72" spans="1:15" s="312" customFormat="1" ht="15.75">
      <c r="A72" s="312">
        <v>265</v>
      </c>
      <c r="B72" s="181">
        <v>2400</v>
      </c>
      <c r="C72" s="1201" t="s">
        <v>1191</v>
      </c>
      <c r="D72" s="1201"/>
      <c r="E72" s="597">
        <f>SUM(E73:E86)</f>
        <v>0</v>
      </c>
      <c r="F72" s="393">
        <f>SUM(F73:F86)</f>
        <v>0</v>
      </c>
      <c r="G72" s="317">
        <f>SUM(G73:G86)</f>
        <v>0</v>
      </c>
      <c r="H72" s="317">
        <f>SUM(H73:H86)</f>
        <v>0</v>
      </c>
      <c r="I72" s="281">
        <v>1</v>
      </c>
      <c r="J72" s="309"/>
      <c r="O72" s="283"/>
    </row>
    <row r="73" spans="1:22" ht="18.75" customHeight="1">
      <c r="A73" s="275">
        <v>270</v>
      </c>
      <c r="B73" s="177"/>
      <c r="C73" s="186">
        <v>2401</v>
      </c>
      <c r="D73" s="189" t="s">
        <v>1192</v>
      </c>
      <c r="E73" s="593"/>
      <c r="F73" s="596"/>
      <c r="G73" s="310"/>
      <c r="H73" s="826">
        <f aca="true" t="shared" si="1" ref="H73:H86">F73+G73</f>
        <v>0</v>
      </c>
      <c r="I73" s="281">
        <v>1</v>
      </c>
      <c r="J73" s="309"/>
      <c r="M73" s="275"/>
      <c r="N73" s="275"/>
      <c r="O73" s="283"/>
      <c r="R73" s="275"/>
      <c r="S73" s="275"/>
      <c r="U73" s="275"/>
      <c r="V73" s="275"/>
    </row>
    <row r="74" spans="1:24" ht="15.75">
      <c r="A74" s="275">
        <v>280</v>
      </c>
      <c r="B74" s="177"/>
      <c r="C74" s="178">
        <v>2403</v>
      </c>
      <c r="D74" s="187" t="s">
        <v>1193</v>
      </c>
      <c r="E74" s="593"/>
      <c r="F74" s="596"/>
      <c r="G74" s="310"/>
      <c r="H74" s="826">
        <f t="shared" si="1"/>
        <v>0</v>
      </c>
      <c r="I74" s="281">
        <v>1</v>
      </c>
      <c r="J74" s="309"/>
      <c r="M74" s="275"/>
      <c r="N74" s="275"/>
      <c r="O74" s="283"/>
      <c r="R74" s="275"/>
      <c r="S74" s="275"/>
      <c r="U74" s="275"/>
      <c r="V74" s="275"/>
      <c r="X74" s="312"/>
    </row>
    <row r="75" spans="1:22" ht="15.75">
      <c r="A75" s="275">
        <v>285</v>
      </c>
      <c r="B75" s="177"/>
      <c r="C75" s="178">
        <v>2404</v>
      </c>
      <c r="D75" s="180" t="s">
        <v>1194</v>
      </c>
      <c r="E75" s="593"/>
      <c r="F75" s="596"/>
      <c r="G75" s="310"/>
      <c r="H75" s="826">
        <f t="shared" si="1"/>
        <v>0</v>
      </c>
      <c r="I75" s="281">
        <v>1</v>
      </c>
      <c r="J75" s="309"/>
      <c r="M75" s="275"/>
      <c r="N75" s="275"/>
      <c r="O75" s="283"/>
      <c r="R75" s="275"/>
      <c r="S75" s="275"/>
      <c r="U75" s="275"/>
      <c r="V75" s="275"/>
    </row>
    <row r="76" spans="1:22" ht="15.75">
      <c r="A76" s="275">
        <v>290</v>
      </c>
      <c r="B76" s="177"/>
      <c r="C76" s="178">
        <v>2405</v>
      </c>
      <c r="D76" s="187" t="s">
        <v>1195</v>
      </c>
      <c r="E76" s="593"/>
      <c r="F76" s="596"/>
      <c r="G76" s="310"/>
      <c r="H76" s="826">
        <f t="shared" si="1"/>
        <v>0</v>
      </c>
      <c r="I76" s="281">
        <v>1</v>
      </c>
      <c r="J76" s="309"/>
      <c r="M76" s="275"/>
      <c r="N76" s="275"/>
      <c r="O76" s="283"/>
      <c r="R76" s="275"/>
      <c r="S76" s="275"/>
      <c r="U76" s="275"/>
      <c r="V76" s="275"/>
    </row>
    <row r="77" spans="1:22" ht="15.75">
      <c r="A77" s="275">
        <v>295</v>
      </c>
      <c r="B77" s="177"/>
      <c r="C77" s="178">
        <v>2406</v>
      </c>
      <c r="D77" s="187" t="s">
        <v>1196</v>
      </c>
      <c r="E77" s="593"/>
      <c r="F77" s="596"/>
      <c r="G77" s="310"/>
      <c r="H77" s="826">
        <f t="shared" si="1"/>
        <v>0</v>
      </c>
      <c r="I77" s="281">
        <v>1</v>
      </c>
      <c r="J77" s="309"/>
      <c r="M77" s="275"/>
      <c r="N77" s="275"/>
      <c r="O77" s="283"/>
      <c r="R77" s="275"/>
      <c r="S77" s="275"/>
      <c r="U77" s="275"/>
      <c r="V77" s="275"/>
    </row>
    <row r="78" spans="1:22" ht="15.75">
      <c r="A78" s="275">
        <v>300</v>
      </c>
      <c r="B78" s="177"/>
      <c r="C78" s="178">
        <v>2407</v>
      </c>
      <c r="D78" s="187" t="s">
        <v>1197</v>
      </c>
      <c r="E78" s="593"/>
      <c r="F78" s="596"/>
      <c r="G78" s="310"/>
      <c r="H78" s="826">
        <f t="shared" si="1"/>
        <v>0</v>
      </c>
      <c r="I78" s="281">
        <v>1</v>
      </c>
      <c r="J78" s="309"/>
      <c r="M78" s="275"/>
      <c r="N78" s="275"/>
      <c r="O78" s="283"/>
      <c r="R78" s="275"/>
      <c r="S78" s="275"/>
      <c r="U78" s="275"/>
      <c r="V78" s="275"/>
    </row>
    <row r="79" spans="1:22" ht="15.75">
      <c r="A79" s="275">
        <v>305</v>
      </c>
      <c r="B79" s="177"/>
      <c r="C79" s="178">
        <v>2408</v>
      </c>
      <c r="D79" s="187" t="s">
        <v>1198</v>
      </c>
      <c r="E79" s="593"/>
      <c r="F79" s="596"/>
      <c r="G79" s="310"/>
      <c r="H79" s="826">
        <f t="shared" si="1"/>
        <v>0</v>
      </c>
      <c r="I79" s="281">
        <v>1</v>
      </c>
      <c r="J79" s="309"/>
      <c r="M79" s="275"/>
      <c r="N79" s="275"/>
      <c r="O79" s="283"/>
      <c r="R79" s="275"/>
      <c r="S79" s="275"/>
      <c r="U79" s="275"/>
      <c r="V79" s="275"/>
    </row>
    <row r="80" spans="1:22" ht="15.75">
      <c r="A80" s="275">
        <v>310</v>
      </c>
      <c r="B80" s="177"/>
      <c r="C80" s="178">
        <v>2409</v>
      </c>
      <c r="D80" s="187" t="s">
        <v>1199</v>
      </c>
      <c r="E80" s="593"/>
      <c r="F80" s="596"/>
      <c r="G80" s="310"/>
      <c r="H80" s="826">
        <f t="shared" si="1"/>
        <v>0</v>
      </c>
      <c r="I80" s="281">
        <v>1</v>
      </c>
      <c r="J80" s="309"/>
      <c r="M80" s="275"/>
      <c r="N80" s="275"/>
      <c r="O80" s="283"/>
      <c r="R80" s="275"/>
      <c r="S80" s="275"/>
      <c r="U80" s="275"/>
      <c r="V80" s="275"/>
    </row>
    <row r="81" spans="1:22" ht="15.75">
      <c r="A81" s="275">
        <v>315</v>
      </c>
      <c r="B81" s="177"/>
      <c r="C81" s="178">
        <v>2410</v>
      </c>
      <c r="D81" s="187" t="s">
        <v>1200</v>
      </c>
      <c r="E81" s="593"/>
      <c r="F81" s="596"/>
      <c r="G81" s="310"/>
      <c r="H81" s="826">
        <f t="shared" si="1"/>
        <v>0</v>
      </c>
      <c r="I81" s="281">
        <v>1</v>
      </c>
      <c r="J81" s="309"/>
      <c r="M81" s="275"/>
      <c r="N81" s="275"/>
      <c r="O81" s="283"/>
      <c r="R81" s="275"/>
      <c r="S81" s="275"/>
      <c r="U81" s="275"/>
      <c r="V81" s="275"/>
    </row>
    <row r="82" spans="1:22" ht="15.75">
      <c r="A82" s="275">
        <v>325</v>
      </c>
      <c r="B82" s="177"/>
      <c r="C82" s="178">
        <v>2412</v>
      </c>
      <c r="D82" s="180" t="s">
        <v>1201</v>
      </c>
      <c r="E82" s="593"/>
      <c r="F82" s="596"/>
      <c r="G82" s="310"/>
      <c r="H82" s="826">
        <f t="shared" si="1"/>
        <v>0</v>
      </c>
      <c r="I82" s="281">
        <v>1</v>
      </c>
      <c r="J82" s="309"/>
      <c r="M82" s="275"/>
      <c r="N82" s="275"/>
      <c r="O82" s="283"/>
      <c r="R82" s="275"/>
      <c r="S82" s="275"/>
      <c r="U82" s="275"/>
      <c r="V82" s="275"/>
    </row>
    <row r="83" spans="1:22" ht="15.75">
      <c r="A83" s="275">
        <v>330</v>
      </c>
      <c r="B83" s="177"/>
      <c r="C83" s="178">
        <v>2413</v>
      </c>
      <c r="D83" s="187" t="s">
        <v>1202</v>
      </c>
      <c r="E83" s="593"/>
      <c r="F83" s="596"/>
      <c r="G83" s="310"/>
      <c r="H83" s="826">
        <f t="shared" si="1"/>
        <v>0</v>
      </c>
      <c r="I83" s="281">
        <v>1</v>
      </c>
      <c r="J83" s="309"/>
      <c r="M83" s="275"/>
      <c r="N83" s="275"/>
      <c r="O83" s="283"/>
      <c r="R83" s="275"/>
      <c r="S83" s="275"/>
      <c r="U83" s="275"/>
      <c r="V83" s="275"/>
    </row>
    <row r="84" spans="1:22" ht="31.5">
      <c r="A84" s="325">
        <v>335</v>
      </c>
      <c r="B84" s="177"/>
      <c r="C84" s="178">
        <v>2415</v>
      </c>
      <c r="D84" s="180" t="s">
        <v>1203</v>
      </c>
      <c r="E84" s="593"/>
      <c r="F84" s="596"/>
      <c r="G84" s="310"/>
      <c r="H84" s="826">
        <f t="shared" si="1"/>
        <v>0</v>
      </c>
      <c r="I84" s="281">
        <v>1</v>
      </c>
      <c r="J84" s="309"/>
      <c r="M84" s="275"/>
      <c r="N84" s="275"/>
      <c r="O84" s="283"/>
      <c r="R84" s="275"/>
      <c r="S84" s="275"/>
      <c r="U84" s="275"/>
      <c r="V84" s="275"/>
    </row>
    <row r="85" spans="1:22" ht="15.75">
      <c r="A85" s="326">
        <v>340</v>
      </c>
      <c r="B85" s="191"/>
      <c r="C85" s="178">
        <v>2418</v>
      </c>
      <c r="D85" s="192" t="s">
        <v>1204</v>
      </c>
      <c r="E85" s="593"/>
      <c r="F85" s="596"/>
      <c r="G85" s="310"/>
      <c r="H85" s="826">
        <f t="shared" si="1"/>
        <v>0</v>
      </c>
      <c r="I85" s="281">
        <v>1</v>
      </c>
      <c r="J85" s="309"/>
      <c r="M85" s="275"/>
      <c r="N85" s="275"/>
      <c r="O85" s="283"/>
      <c r="R85" s="275"/>
      <c r="S85" s="275"/>
      <c r="U85" s="275"/>
      <c r="V85" s="275"/>
    </row>
    <row r="86" spans="1:22" ht="15.75">
      <c r="A86" s="326">
        <v>345</v>
      </c>
      <c r="B86" s="193"/>
      <c r="C86" s="184">
        <v>2419</v>
      </c>
      <c r="D86" s="188" t="s">
        <v>1205</v>
      </c>
      <c r="E86" s="593"/>
      <c r="F86" s="596"/>
      <c r="G86" s="310"/>
      <c r="H86" s="826">
        <f t="shared" si="1"/>
        <v>0</v>
      </c>
      <c r="I86" s="281">
        <v>1</v>
      </c>
      <c r="J86" s="309"/>
      <c r="M86" s="275"/>
      <c r="N86" s="275"/>
      <c r="O86" s="283"/>
      <c r="R86" s="275"/>
      <c r="S86" s="275"/>
      <c r="U86" s="275"/>
      <c r="V86" s="275"/>
    </row>
    <row r="87" spans="1:24" s="312" customFormat="1" ht="15.75">
      <c r="A87" s="327">
        <v>350</v>
      </c>
      <c r="B87" s="194">
        <v>2500</v>
      </c>
      <c r="C87" s="1189" t="s">
        <v>1206</v>
      </c>
      <c r="D87" s="1189"/>
      <c r="E87" s="597">
        <f>SUM(E88:E89)</f>
        <v>0</v>
      </c>
      <c r="F87" s="393">
        <f>SUM(F88:F89)</f>
        <v>0</v>
      </c>
      <c r="G87" s="317">
        <f>SUM(G88:G89)</f>
        <v>0</v>
      </c>
      <c r="H87" s="317">
        <f>SUM(H88:H89)</f>
        <v>0</v>
      </c>
      <c r="I87" s="281">
        <v>1</v>
      </c>
      <c r="J87" s="309"/>
      <c r="O87" s="283"/>
      <c r="X87" s="275"/>
    </row>
    <row r="88" spans="1:22" ht="15.75">
      <c r="A88" s="326">
        <v>355</v>
      </c>
      <c r="B88" s="191"/>
      <c r="C88" s="186">
        <v>2501</v>
      </c>
      <c r="D88" s="603" t="s">
        <v>1207</v>
      </c>
      <c r="E88" s="593"/>
      <c r="F88" s="596"/>
      <c r="G88" s="310"/>
      <c r="H88" s="826">
        <f>F88+G88</f>
        <v>0</v>
      </c>
      <c r="I88" s="281">
        <v>1</v>
      </c>
      <c r="J88" s="309"/>
      <c r="M88" s="275"/>
      <c r="N88" s="275"/>
      <c r="O88" s="283"/>
      <c r="R88" s="275"/>
      <c r="S88" s="275"/>
      <c r="U88" s="275"/>
      <c r="V88" s="275"/>
    </row>
    <row r="89" spans="1:24" ht="15.75">
      <c r="A89" s="326">
        <v>356</v>
      </c>
      <c r="B89" s="193"/>
      <c r="C89" s="184">
        <v>2502</v>
      </c>
      <c r="D89" s="604" t="s">
        <v>525</v>
      </c>
      <c r="E89" s="593"/>
      <c r="F89" s="596"/>
      <c r="G89" s="310"/>
      <c r="H89" s="826">
        <f>F89+G89</f>
        <v>0</v>
      </c>
      <c r="I89" s="281">
        <v>1</v>
      </c>
      <c r="J89" s="309"/>
      <c r="M89" s="275"/>
      <c r="N89" s="275"/>
      <c r="O89" s="283"/>
      <c r="R89" s="275"/>
      <c r="S89" s="275"/>
      <c r="U89" s="275"/>
      <c r="V89" s="275"/>
      <c r="X89" s="312"/>
    </row>
    <row r="90" spans="1:24" s="312" customFormat="1" ht="15.75">
      <c r="A90" s="328">
        <v>360</v>
      </c>
      <c r="B90" s="181">
        <v>2600</v>
      </c>
      <c r="C90" s="1222" t="s">
        <v>526</v>
      </c>
      <c r="D90" s="1222"/>
      <c r="E90" s="597"/>
      <c r="F90" s="602"/>
      <c r="G90" s="324"/>
      <c r="H90" s="826">
        <f>F90+G90</f>
        <v>0</v>
      </c>
      <c r="I90" s="281">
        <v>1</v>
      </c>
      <c r="J90" s="309"/>
      <c r="O90" s="283"/>
      <c r="X90" s="275"/>
    </row>
    <row r="91" spans="1:24" s="312" customFormat="1" ht="15.75">
      <c r="A91" s="328">
        <v>370</v>
      </c>
      <c r="B91" s="181">
        <v>2700</v>
      </c>
      <c r="C91" s="1201" t="s">
        <v>527</v>
      </c>
      <c r="D91" s="1201"/>
      <c r="E91" s="597">
        <f>SUM(E92:E104)</f>
        <v>0</v>
      </c>
      <c r="F91" s="393">
        <f>SUM(F92:F104)</f>
        <v>0</v>
      </c>
      <c r="G91" s="317">
        <f>SUM(G92:G104)</f>
        <v>0</v>
      </c>
      <c r="H91" s="317">
        <f>SUM(H92:H104)</f>
        <v>0</v>
      </c>
      <c r="I91" s="281">
        <v>1</v>
      </c>
      <c r="J91" s="309"/>
      <c r="O91" s="283"/>
      <c r="X91" s="275"/>
    </row>
    <row r="92" spans="1:24" ht="15.75">
      <c r="A92" s="329">
        <v>375</v>
      </c>
      <c r="B92" s="177"/>
      <c r="C92" s="186">
        <v>2701</v>
      </c>
      <c r="D92" s="179" t="s">
        <v>528</v>
      </c>
      <c r="E92" s="593"/>
      <c r="F92" s="596"/>
      <c r="G92" s="310"/>
      <c r="H92" s="826">
        <f aca="true" t="shared" si="2" ref="H92:H104">F92+G92</f>
        <v>0</v>
      </c>
      <c r="I92" s="281">
        <v>1</v>
      </c>
      <c r="J92" s="309"/>
      <c r="M92" s="275"/>
      <c r="N92" s="275"/>
      <c r="O92" s="283"/>
      <c r="R92" s="275"/>
      <c r="S92" s="275"/>
      <c r="U92" s="275"/>
      <c r="V92" s="275"/>
      <c r="X92" s="312"/>
    </row>
    <row r="93" spans="1:24" ht="15.75">
      <c r="A93" s="329">
        <v>380</v>
      </c>
      <c r="B93" s="177"/>
      <c r="C93" s="178" t="s">
        <v>529</v>
      </c>
      <c r="D93" s="180" t="s">
        <v>530</v>
      </c>
      <c r="E93" s="593"/>
      <c r="F93" s="596"/>
      <c r="G93" s="310"/>
      <c r="H93" s="826">
        <f t="shared" si="2"/>
        <v>0</v>
      </c>
      <c r="I93" s="281">
        <v>1</v>
      </c>
      <c r="J93" s="309"/>
      <c r="M93" s="275"/>
      <c r="N93" s="275"/>
      <c r="O93" s="283"/>
      <c r="R93" s="275"/>
      <c r="S93" s="275"/>
      <c r="U93" s="275"/>
      <c r="V93" s="275"/>
      <c r="X93" s="312"/>
    </row>
    <row r="94" spans="1:22" ht="15.75">
      <c r="A94" s="329">
        <v>385</v>
      </c>
      <c r="B94" s="177"/>
      <c r="C94" s="178" t="s">
        <v>531</v>
      </c>
      <c r="D94" s="180" t="s">
        <v>532</v>
      </c>
      <c r="E94" s="593"/>
      <c r="F94" s="596"/>
      <c r="G94" s="310"/>
      <c r="H94" s="826">
        <f t="shared" si="2"/>
        <v>0</v>
      </c>
      <c r="I94" s="281">
        <v>1</v>
      </c>
      <c r="J94" s="309"/>
      <c r="M94" s="275"/>
      <c r="N94" s="275"/>
      <c r="O94" s="283"/>
      <c r="R94" s="275"/>
      <c r="S94" s="275"/>
      <c r="U94" s="275"/>
      <c r="V94" s="275"/>
    </row>
    <row r="95" spans="1:22" ht="15.75">
      <c r="A95" s="329">
        <v>390</v>
      </c>
      <c r="B95" s="195"/>
      <c r="C95" s="178">
        <v>2704</v>
      </c>
      <c r="D95" s="180" t="s">
        <v>533</v>
      </c>
      <c r="E95" s="593"/>
      <c r="F95" s="596"/>
      <c r="G95" s="310"/>
      <c r="H95" s="826">
        <f t="shared" si="2"/>
        <v>0</v>
      </c>
      <c r="I95" s="281">
        <v>1</v>
      </c>
      <c r="J95" s="309"/>
      <c r="M95" s="275"/>
      <c r="N95" s="275"/>
      <c r="O95" s="283"/>
      <c r="R95" s="275"/>
      <c r="S95" s="275"/>
      <c r="U95" s="275"/>
      <c r="V95" s="275"/>
    </row>
    <row r="96" spans="1:22" ht="22.5" customHeight="1">
      <c r="A96" s="329">
        <v>395</v>
      </c>
      <c r="B96" s="177"/>
      <c r="C96" s="178" t="s">
        <v>534</v>
      </c>
      <c r="D96" s="180" t="s">
        <v>535</v>
      </c>
      <c r="E96" s="593"/>
      <c r="F96" s="596"/>
      <c r="G96" s="310"/>
      <c r="H96" s="826">
        <f t="shared" si="2"/>
        <v>0</v>
      </c>
      <c r="I96" s="281">
        <v>1</v>
      </c>
      <c r="J96" s="309"/>
      <c r="M96" s="275"/>
      <c r="N96" s="275"/>
      <c r="O96" s="283"/>
      <c r="R96" s="275"/>
      <c r="S96" s="275"/>
      <c r="U96" s="275"/>
      <c r="V96" s="275"/>
    </row>
    <row r="97" spans="1:22" ht="15.75">
      <c r="A97" s="329">
        <v>400</v>
      </c>
      <c r="B97" s="182"/>
      <c r="C97" s="178">
        <v>2706</v>
      </c>
      <c r="D97" s="180" t="s">
        <v>536</v>
      </c>
      <c r="E97" s="593"/>
      <c r="F97" s="596"/>
      <c r="G97" s="310"/>
      <c r="H97" s="826">
        <f t="shared" si="2"/>
        <v>0</v>
      </c>
      <c r="I97" s="281">
        <v>1</v>
      </c>
      <c r="J97" s="309"/>
      <c r="M97" s="275"/>
      <c r="N97" s="275"/>
      <c r="O97" s="283"/>
      <c r="R97" s="275"/>
      <c r="S97" s="275"/>
      <c r="U97" s="275"/>
      <c r="V97" s="275"/>
    </row>
    <row r="98" spans="1:22" ht="15.75">
      <c r="A98" s="329">
        <v>405</v>
      </c>
      <c r="B98" s="177"/>
      <c r="C98" s="178" t="s">
        <v>537</v>
      </c>
      <c r="D98" s="180" t="s">
        <v>538</v>
      </c>
      <c r="E98" s="593"/>
      <c r="F98" s="596"/>
      <c r="G98" s="310"/>
      <c r="H98" s="826">
        <f t="shared" si="2"/>
        <v>0</v>
      </c>
      <c r="I98" s="281">
        <v>1</v>
      </c>
      <c r="J98" s="309"/>
      <c r="M98" s="275"/>
      <c r="N98" s="275"/>
      <c r="O98" s="283"/>
      <c r="R98" s="275"/>
      <c r="S98" s="275"/>
      <c r="U98" s="275"/>
      <c r="V98" s="275"/>
    </row>
    <row r="99" spans="1:22" ht="15.75">
      <c r="A99" s="329">
        <v>410</v>
      </c>
      <c r="B99" s="182"/>
      <c r="C99" s="178" t="s">
        <v>539</v>
      </c>
      <c r="D99" s="180" t="s">
        <v>1212</v>
      </c>
      <c r="E99" s="593"/>
      <c r="F99" s="596"/>
      <c r="G99" s="310"/>
      <c r="H99" s="826">
        <f t="shared" si="2"/>
        <v>0</v>
      </c>
      <c r="I99" s="281">
        <v>1</v>
      </c>
      <c r="J99" s="309"/>
      <c r="M99" s="275"/>
      <c r="N99" s="275"/>
      <c r="O99" s="283"/>
      <c r="R99" s="275"/>
      <c r="S99" s="275"/>
      <c r="U99" s="275"/>
      <c r="V99" s="275"/>
    </row>
    <row r="100" spans="1:22" ht="15.75">
      <c r="A100" s="329">
        <v>420</v>
      </c>
      <c r="B100" s="177"/>
      <c r="C100" s="178" t="s">
        <v>1213</v>
      </c>
      <c r="D100" s="180" t="s">
        <v>1214</v>
      </c>
      <c r="E100" s="593"/>
      <c r="F100" s="596"/>
      <c r="G100" s="310"/>
      <c r="H100" s="826">
        <f t="shared" si="2"/>
        <v>0</v>
      </c>
      <c r="I100" s="281">
        <v>1</v>
      </c>
      <c r="J100" s="309"/>
      <c r="M100" s="275"/>
      <c r="N100" s="275"/>
      <c r="O100" s="283"/>
      <c r="R100" s="275"/>
      <c r="S100" s="275"/>
      <c r="U100" s="275"/>
      <c r="V100" s="275"/>
    </row>
    <row r="101" spans="1:22" ht="15.75">
      <c r="A101" s="329">
        <v>425</v>
      </c>
      <c r="B101" s="177"/>
      <c r="C101" s="178" t="s">
        <v>1215</v>
      </c>
      <c r="D101" s="180" t="s">
        <v>1216</v>
      </c>
      <c r="E101" s="593"/>
      <c r="F101" s="596"/>
      <c r="G101" s="310"/>
      <c r="H101" s="826">
        <f t="shared" si="2"/>
        <v>0</v>
      </c>
      <c r="I101" s="281">
        <v>1</v>
      </c>
      <c r="J101" s="309"/>
      <c r="M101" s="275"/>
      <c r="N101" s="275"/>
      <c r="O101" s="283"/>
      <c r="R101" s="275"/>
      <c r="S101" s="275"/>
      <c r="U101" s="275"/>
      <c r="V101" s="275"/>
    </row>
    <row r="102" spans="1:22" ht="15.75">
      <c r="A102" s="329">
        <v>430</v>
      </c>
      <c r="B102" s="177"/>
      <c r="C102" s="178" t="s">
        <v>1217</v>
      </c>
      <c r="D102" s="180" t="s">
        <v>1218</v>
      </c>
      <c r="E102" s="593"/>
      <c r="F102" s="596"/>
      <c r="G102" s="310"/>
      <c r="H102" s="826">
        <f t="shared" si="2"/>
        <v>0</v>
      </c>
      <c r="I102" s="281">
        <v>1</v>
      </c>
      <c r="J102" s="309"/>
      <c r="M102" s="275"/>
      <c r="N102" s="275"/>
      <c r="O102" s="283"/>
      <c r="R102" s="275"/>
      <c r="S102" s="275"/>
      <c r="U102" s="275"/>
      <c r="V102" s="275"/>
    </row>
    <row r="103" spans="1:22" ht="15.75">
      <c r="A103" s="330">
        <v>436</v>
      </c>
      <c r="B103" s="177"/>
      <c r="C103" s="178" t="s">
        <v>1219</v>
      </c>
      <c r="D103" s="196" t="s">
        <v>1220</v>
      </c>
      <c r="E103" s="593"/>
      <c r="F103" s="596"/>
      <c r="G103" s="310"/>
      <c r="H103" s="826">
        <f t="shared" si="2"/>
        <v>0</v>
      </c>
      <c r="I103" s="281">
        <v>1</v>
      </c>
      <c r="J103" s="309"/>
      <c r="M103" s="275"/>
      <c r="N103" s="275"/>
      <c r="O103" s="283"/>
      <c r="R103" s="275"/>
      <c r="S103" s="275"/>
      <c r="U103" s="275"/>
      <c r="V103" s="275"/>
    </row>
    <row r="104" spans="1:22" ht="15.75">
      <c r="A104" s="329">
        <v>440</v>
      </c>
      <c r="B104" s="177"/>
      <c r="C104" s="184" t="s">
        <v>1221</v>
      </c>
      <c r="D104" s="197" t="s">
        <v>1222</v>
      </c>
      <c r="E104" s="593"/>
      <c r="F104" s="596"/>
      <c r="G104" s="310"/>
      <c r="H104" s="826">
        <f t="shared" si="2"/>
        <v>0</v>
      </c>
      <c r="I104" s="281">
        <v>1</v>
      </c>
      <c r="J104" s="309"/>
      <c r="M104" s="275"/>
      <c r="N104" s="275"/>
      <c r="O104" s="283"/>
      <c r="R104" s="275"/>
      <c r="S104" s="275"/>
      <c r="U104" s="275"/>
      <c r="V104" s="275"/>
    </row>
    <row r="105" spans="1:24" s="312" customFormat="1" ht="15.75">
      <c r="A105" s="328">
        <v>445</v>
      </c>
      <c r="B105" s="181">
        <v>2800</v>
      </c>
      <c r="C105" s="1214" t="s">
        <v>1223</v>
      </c>
      <c r="D105" s="1214"/>
      <c r="E105" s="597">
        <f>+E106+E107+E108</f>
        <v>0</v>
      </c>
      <c r="F105" s="393">
        <f>+F106+F107+F108</f>
        <v>0</v>
      </c>
      <c r="G105" s="317">
        <f>+G106+G107+G108</f>
        <v>0</v>
      </c>
      <c r="H105" s="317">
        <f>SUM(H106:H108)</f>
        <v>0</v>
      </c>
      <c r="I105" s="281">
        <v>1</v>
      </c>
      <c r="J105" s="309"/>
      <c r="O105" s="283"/>
      <c r="X105" s="275"/>
    </row>
    <row r="106" spans="1:22" ht="32.25" customHeight="1">
      <c r="A106" s="329">
        <v>450</v>
      </c>
      <c r="B106" s="177"/>
      <c r="C106" s="178">
        <v>2801</v>
      </c>
      <c r="D106" s="189" t="s">
        <v>1224</v>
      </c>
      <c r="E106" s="593"/>
      <c r="F106" s="596"/>
      <c r="G106" s="310"/>
      <c r="H106" s="826">
        <f>F106+G106</f>
        <v>0</v>
      </c>
      <c r="I106" s="281">
        <v>1</v>
      </c>
      <c r="J106" s="309"/>
      <c r="M106" s="275"/>
      <c r="N106" s="275"/>
      <c r="O106" s="283"/>
      <c r="R106" s="275"/>
      <c r="S106" s="275"/>
      <c r="U106" s="275"/>
      <c r="V106" s="275"/>
    </row>
    <row r="107" spans="1:24" ht="23.25" customHeight="1">
      <c r="A107" s="329">
        <v>455</v>
      </c>
      <c r="B107" s="177"/>
      <c r="C107" s="178">
        <v>2802</v>
      </c>
      <c r="D107" s="192" t="s">
        <v>1225</v>
      </c>
      <c r="E107" s="593"/>
      <c r="F107" s="596"/>
      <c r="G107" s="310"/>
      <c r="H107" s="826">
        <f>F107+G107</f>
        <v>0</v>
      </c>
      <c r="I107" s="281">
        <v>1</v>
      </c>
      <c r="J107" s="309"/>
      <c r="M107" s="275"/>
      <c r="N107" s="275"/>
      <c r="O107" s="283"/>
      <c r="R107" s="275"/>
      <c r="S107" s="275"/>
      <c r="U107" s="275"/>
      <c r="V107" s="275"/>
      <c r="X107" s="312"/>
    </row>
    <row r="108" spans="1:24" ht="23.25" customHeight="1">
      <c r="A108" s="329">
        <v>455</v>
      </c>
      <c r="B108" s="177"/>
      <c r="C108" s="184">
        <v>2809</v>
      </c>
      <c r="D108" s="904" t="s">
        <v>843</v>
      </c>
      <c r="E108" s="593"/>
      <c r="F108" s="596"/>
      <c r="G108" s="310"/>
      <c r="H108" s="826">
        <f>F108+G108</f>
        <v>0</v>
      </c>
      <c r="I108" s="281">
        <v>1</v>
      </c>
      <c r="J108" s="309"/>
      <c r="M108" s="275"/>
      <c r="N108" s="275"/>
      <c r="O108" s="283"/>
      <c r="R108" s="275"/>
      <c r="S108" s="275"/>
      <c r="U108" s="275"/>
      <c r="V108" s="275"/>
      <c r="X108" s="312"/>
    </row>
    <row r="109" spans="1:24" s="312" customFormat="1" ht="15.75">
      <c r="A109" s="328">
        <v>470</v>
      </c>
      <c r="B109" s="181">
        <v>3600</v>
      </c>
      <c r="C109" s="1201" t="s">
        <v>1226</v>
      </c>
      <c r="D109" s="1201"/>
      <c r="E109" s="597">
        <f>SUM(E110:E114)</f>
        <v>0</v>
      </c>
      <c r="F109" s="393">
        <f>SUM(F110:F114)</f>
        <v>0</v>
      </c>
      <c r="G109" s="317">
        <f>SUM(G110:G114)</f>
        <v>0</v>
      </c>
      <c r="H109" s="317">
        <f>SUM(H110:H114)</f>
        <v>0</v>
      </c>
      <c r="I109" s="281">
        <v>1</v>
      </c>
      <c r="J109" s="309"/>
      <c r="O109" s="283"/>
      <c r="X109" s="275"/>
    </row>
    <row r="110" spans="1:22" ht="23.25" customHeight="1">
      <c r="A110" s="329">
        <v>475</v>
      </c>
      <c r="B110" s="177"/>
      <c r="C110" s="178">
        <v>3601</v>
      </c>
      <c r="D110" s="189" t="s">
        <v>1227</v>
      </c>
      <c r="E110" s="593"/>
      <c r="F110" s="596"/>
      <c r="G110" s="310"/>
      <c r="H110" s="826">
        <f>F110+G110</f>
        <v>0</v>
      </c>
      <c r="I110" s="281">
        <v>1</v>
      </c>
      <c r="J110" s="309"/>
      <c r="M110" s="275"/>
      <c r="N110" s="275"/>
      <c r="O110" s="283"/>
      <c r="R110" s="275"/>
      <c r="S110" s="275"/>
      <c r="U110" s="275"/>
      <c r="V110" s="275"/>
    </row>
    <row r="111" spans="1:24" ht="15.75">
      <c r="A111" s="329">
        <v>480</v>
      </c>
      <c r="B111" s="177"/>
      <c r="C111" s="178">
        <v>3611</v>
      </c>
      <c r="D111" s="180" t="s">
        <v>1228</v>
      </c>
      <c r="E111" s="593"/>
      <c r="F111" s="596"/>
      <c r="G111" s="310"/>
      <c r="H111" s="826">
        <f>F111+G111</f>
        <v>0</v>
      </c>
      <c r="I111" s="281">
        <v>1</v>
      </c>
      <c r="J111" s="309"/>
      <c r="M111" s="275"/>
      <c r="N111" s="275"/>
      <c r="O111" s="283"/>
      <c r="R111" s="275"/>
      <c r="S111" s="275"/>
      <c r="U111" s="275"/>
      <c r="V111" s="275"/>
      <c r="X111" s="312"/>
    </row>
    <row r="112" spans="1:22" ht="15.75">
      <c r="A112" s="329">
        <v>485</v>
      </c>
      <c r="B112" s="177"/>
      <c r="C112" s="178">
        <v>3612</v>
      </c>
      <c r="D112" s="180" t="s">
        <v>1229</v>
      </c>
      <c r="E112" s="593"/>
      <c r="F112" s="596"/>
      <c r="G112" s="310"/>
      <c r="H112" s="826">
        <f>F112+G112</f>
        <v>0</v>
      </c>
      <c r="I112" s="281">
        <v>1</v>
      </c>
      <c r="J112" s="309"/>
      <c r="M112" s="275"/>
      <c r="N112" s="275"/>
      <c r="O112" s="283"/>
      <c r="R112" s="275"/>
      <c r="S112" s="275"/>
      <c r="U112" s="275"/>
      <c r="V112" s="275"/>
    </row>
    <row r="113" spans="1:24" s="318" customFormat="1" ht="15.75">
      <c r="A113" s="331"/>
      <c r="B113" s="177"/>
      <c r="C113" s="178">
        <v>3618</v>
      </c>
      <c r="D113" s="180" t="s">
        <v>1939</v>
      </c>
      <c r="E113" s="600"/>
      <c r="F113" s="598"/>
      <c r="G113" s="320"/>
      <c r="H113" s="826">
        <f>F113+G113</f>
        <v>0</v>
      </c>
      <c r="I113" s="281">
        <v>1</v>
      </c>
      <c r="J113" s="309"/>
      <c r="O113" s="283"/>
      <c r="X113" s="275"/>
    </row>
    <row r="114" spans="1:22" ht="15.75">
      <c r="A114" s="329">
        <v>490</v>
      </c>
      <c r="B114" s="177"/>
      <c r="C114" s="178">
        <v>3619</v>
      </c>
      <c r="D114" s="197" t="s">
        <v>1230</v>
      </c>
      <c r="E114" s="593"/>
      <c r="F114" s="596"/>
      <c r="G114" s="310"/>
      <c r="H114" s="826">
        <f>F114+G114</f>
        <v>0</v>
      </c>
      <c r="I114" s="281">
        <v>1</v>
      </c>
      <c r="J114" s="309"/>
      <c r="M114" s="275"/>
      <c r="N114" s="275"/>
      <c r="O114" s="283"/>
      <c r="R114" s="275"/>
      <c r="S114" s="275"/>
      <c r="U114" s="275"/>
      <c r="V114" s="275"/>
    </row>
    <row r="115" spans="1:24" s="312" customFormat="1" ht="15.75">
      <c r="A115" s="328">
        <v>495</v>
      </c>
      <c r="B115" s="181">
        <v>3700</v>
      </c>
      <c r="C115" s="1214" t="s">
        <v>1231</v>
      </c>
      <c r="D115" s="1214"/>
      <c r="E115" s="597">
        <f>SUM(E116:E118)</f>
        <v>0</v>
      </c>
      <c r="F115" s="393">
        <f>SUM(F116:F118)</f>
        <v>0</v>
      </c>
      <c r="G115" s="317">
        <f>SUM(G116:G118)</f>
        <v>0</v>
      </c>
      <c r="H115" s="317">
        <f>SUM(H116:H118)</f>
        <v>0</v>
      </c>
      <c r="I115" s="281">
        <v>1</v>
      </c>
      <c r="J115" s="309"/>
      <c r="O115" s="283"/>
      <c r="X115" s="318"/>
    </row>
    <row r="116" spans="1:22" ht="15.75">
      <c r="A116" s="329">
        <v>500</v>
      </c>
      <c r="B116" s="177"/>
      <c r="C116" s="178">
        <v>3701</v>
      </c>
      <c r="D116" s="179" t="s">
        <v>1232</v>
      </c>
      <c r="E116" s="593"/>
      <c r="F116" s="596"/>
      <c r="G116" s="310"/>
      <c r="H116" s="826">
        <f>F116+G116</f>
        <v>0</v>
      </c>
      <c r="I116" s="281">
        <v>1</v>
      </c>
      <c r="J116" s="309"/>
      <c r="M116" s="275"/>
      <c r="N116" s="275"/>
      <c r="O116" s="283"/>
      <c r="R116" s="275"/>
      <c r="S116" s="275"/>
      <c r="U116" s="275"/>
      <c r="V116" s="275"/>
    </row>
    <row r="117" spans="1:24" ht="30">
      <c r="A117" s="329">
        <v>505</v>
      </c>
      <c r="B117" s="177"/>
      <c r="C117" s="178">
        <v>3702</v>
      </c>
      <c r="D117" s="180" t="s">
        <v>1233</v>
      </c>
      <c r="E117" s="593"/>
      <c r="F117" s="596"/>
      <c r="G117" s="310"/>
      <c r="H117" s="826">
        <f>F117+G117</f>
        <v>0</v>
      </c>
      <c r="I117" s="281">
        <v>1</v>
      </c>
      <c r="J117" s="309"/>
      <c r="M117" s="275"/>
      <c r="N117" s="275"/>
      <c r="O117" s="283"/>
      <c r="R117" s="275"/>
      <c r="S117" s="275"/>
      <c r="U117" s="275"/>
      <c r="V117" s="275"/>
      <c r="X117" s="312"/>
    </row>
    <row r="118" spans="1:22" ht="15.75">
      <c r="A118" s="329">
        <v>510</v>
      </c>
      <c r="B118" s="177"/>
      <c r="C118" s="184">
        <v>3709</v>
      </c>
      <c r="D118" s="188" t="s">
        <v>1234</v>
      </c>
      <c r="E118" s="593"/>
      <c r="F118" s="596"/>
      <c r="G118" s="310"/>
      <c r="H118" s="826">
        <f>F118+G118</f>
        <v>0</v>
      </c>
      <c r="I118" s="281">
        <v>1</v>
      </c>
      <c r="J118" s="309"/>
      <c r="M118" s="275"/>
      <c r="N118" s="275"/>
      <c r="O118" s="283"/>
      <c r="R118" s="275"/>
      <c r="S118" s="275"/>
      <c r="U118" s="275"/>
      <c r="V118" s="275"/>
    </row>
    <row r="119" spans="1:24" s="334" customFormat="1" ht="15.75">
      <c r="A119" s="332">
        <v>515</v>
      </c>
      <c r="B119" s="181">
        <v>4000</v>
      </c>
      <c r="C119" s="198" t="s">
        <v>1235</v>
      </c>
      <c r="D119" s="198"/>
      <c r="E119" s="594">
        <f>SUM(E120:E130)</f>
        <v>0</v>
      </c>
      <c r="F119" s="606">
        <f>SUM(F120:F130)</f>
        <v>0</v>
      </c>
      <c r="G119" s="313">
        <f>SUM(G120:G130)</f>
        <v>0</v>
      </c>
      <c r="H119" s="313">
        <f>SUM(H120:H130)</f>
        <v>0</v>
      </c>
      <c r="I119" s="281">
        <v>1</v>
      </c>
      <c r="J119" s="309"/>
      <c r="K119" s="333"/>
      <c r="L119" s="333"/>
      <c r="M119" s="333"/>
      <c r="N119" s="333"/>
      <c r="O119" s="283"/>
      <c r="V119" s="275"/>
      <c r="W119" s="275"/>
      <c r="X119" s="275"/>
    </row>
    <row r="120" spans="1:24" s="337" customFormat="1" ht="15.75" customHeight="1">
      <c r="A120" s="335">
        <v>516</v>
      </c>
      <c r="B120" s="177"/>
      <c r="C120" s="178">
        <v>4021</v>
      </c>
      <c r="D120" s="337" t="s">
        <v>1236</v>
      </c>
      <c r="E120" s="593"/>
      <c r="F120" s="596"/>
      <c r="G120" s="310"/>
      <c r="H120" s="826">
        <f aca="true" t="shared" si="3" ref="H120:H132">F120+G120</f>
        <v>0</v>
      </c>
      <c r="I120" s="281">
        <v>1</v>
      </c>
      <c r="J120" s="309"/>
      <c r="K120" s="336"/>
      <c r="L120" s="336"/>
      <c r="M120" s="336"/>
      <c r="N120" s="336"/>
      <c r="O120" s="283"/>
      <c r="V120" s="275"/>
      <c r="W120" s="275"/>
      <c r="X120" s="275"/>
    </row>
    <row r="121" spans="1:24" s="337" customFormat="1" ht="15.75" customHeight="1">
      <c r="A121" s="335">
        <v>517</v>
      </c>
      <c r="B121" s="177"/>
      <c r="C121" s="178">
        <v>4022</v>
      </c>
      <c r="D121" s="337" t="s">
        <v>697</v>
      </c>
      <c r="E121" s="593"/>
      <c r="F121" s="596"/>
      <c r="G121" s="310"/>
      <c r="H121" s="826">
        <f t="shared" si="3"/>
        <v>0</v>
      </c>
      <c r="I121" s="281">
        <v>1</v>
      </c>
      <c r="J121" s="309"/>
      <c r="K121" s="336"/>
      <c r="L121" s="336"/>
      <c r="M121" s="336"/>
      <c r="N121" s="336"/>
      <c r="O121" s="283"/>
      <c r="V121" s="275"/>
      <c r="W121" s="275"/>
      <c r="X121" s="334"/>
    </row>
    <row r="122" spans="1:15" s="337" customFormat="1" ht="15.75" customHeight="1">
      <c r="A122" s="335">
        <v>518</v>
      </c>
      <c r="B122" s="177"/>
      <c r="C122" s="178">
        <v>4023</v>
      </c>
      <c r="D122" s="337" t="s">
        <v>698</v>
      </c>
      <c r="E122" s="593"/>
      <c r="F122" s="596"/>
      <c r="G122" s="310"/>
      <c r="H122" s="826">
        <f t="shared" si="3"/>
        <v>0</v>
      </c>
      <c r="I122" s="281">
        <v>1</v>
      </c>
      <c r="J122" s="309"/>
      <c r="K122" s="336"/>
      <c r="L122" s="336"/>
      <c r="M122" s="336"/>
      <c r="N122" s="336"/>
      <c r="O122" s="283"/>
    </row>
    <row r="123" spans="1:15" s="337" customFormat="1" ht="15.75" customHeight="1">
      <c r="A123" s="335">
        <v>519</v>
      </c>
      <c r="B123" s="177"/>
      <c r="C123" s="178">
        <v>4024</v>
      </c>
      <c r="D123" s="337" t="s">
        <v>699</v>
      </c>
      <c r="E123" s="593"/>
      <c r="F123" s="596"/>
      <c r="G123" s="310"/>
      <c r="H123" s="826">
        <f t="shared" si="3"/>
        <v>0</v>
      </c>
      <c r="I123" s="281">
        <v>1</v>
      </c>
      <c r="J123" s="309"/>
      <c r="K123" s="336"/>
      <c r="L123" s="336"/>
      <c r="M123" s="336"/>
      <c r="N123" s="336"/>
      <c r="O123" s="283"/>
    </row>
    <row r="124" spans="1:15" s="337" customFormat="1" ht="15.75" customHeight="1">
      <c r="A124" s="335">
        <v>520</v>
      </c>
      <c r="B124" s="177"/>
      <c r="C124" s="178">
        <v>4025</v>
      </c>
      <c r="D124" s="337" t="s">
        <v>700</v>
      </c>
      <c r="E124" s="593"/>
      <c r="F124" s="596"/>
      <c r="G124" s="310"/>
      <c r="H124" s="826">
        <f t="shared" si="3"/>
        <v>0</v>
      </c>
      <c r="I124" s="281">
        <v>1</v>
      </c>
      <c r="J124" s="309"/>
      <c r="K124" s="336"/>
      <c r="L124" s="336"/>
      <c r="M124" s="336"/>
      <c r="N124" s="336"/>
      <c r="O124" s="283"/>
    </row>
    <row r="125" spans="1:15" s="337" customFormat="1" ht="15.75" customHeight="1">
      <c r="A125" s="335">
        <v>521</v>
      </c>
      <c r="B125" s="177"/>
      <c r="C125" s="178">
        <v>4026</v>
      </c>
      <c r="D125" s="337" t="s">
        <v>701</v>
      </c>
      <c r="E125" s="593"/>
      <c r="F125" s="596"/>
      <c r="G125" s="310"/>
      <c r="H125" s="826">
        <f t="shared" si="3"/>
        <v>0</v>
      </c>
      <c r="I125" s="281">
        <v>1</v>
      </c>
      <c r="J125" s="309"/>
      <c r="K125" s="336"/>
      <c r="L125" s="336"/>
      <c r="M125" s="336"/>
      <c r="N125" s="336"/>
      <c r="O125" s="283"/>
    </row>
    <row r="126" spans="1:15" s="337" customFormat="1" ht="15.75" customHeight="1">
      <c r="A126" s="335">
        <v>522</v>
      </c>
      <c r="B126" s="177"/>
      <c r="C126" s="178">
        <v>4029</v>
      </c>
      <c r="D126" s="337" t="s">
        <v>702</v>
      </c>
      <c r="E126" s="593"/>
      <c r="F126" s="596"/>
      <c r="G126" s="310"/>
      <c r="H126" s="826">
        <f t="shared" si="3"/>
        <v>0</v>
      </c>
      <c r="I126" s="281">
        <v>1</v>
      </c>
      <c r="J126" s="309"/>
      <c r="K126" s="336"/>
      <c r="L126" s="336"/>
      <c r="M126" s="336"/>
      <c r="N126" s="336"/>
      <c r="O126" s="283"/>
    </row>
    <row r="127" spans="1:55" s="342" customFormat="1" ht="15.75" customHeight="1">
      <c r="A127" s="335">
        <v>523</v>
      </c>
      <c r="B127" s="177"/>
      <c r="C127" s="178">
        <v>4030</v>
      </c>
      <c r="D127" s="337" t="s">
        <v>703</v>
      </c>
      <c r="E127" s="593"/>
      <c r="F127" s="596"/>
      <c r="G127" s="310"/>
      <c r="H127" s="826">
        <f>F127+G127</f>
        <v>0</v>
      </c>
      <c r="I127" s="281">
        <v>1</v>
      </c>
      <c r="J127" s="309"/>
      <c r="K127" s="338"/>
      <c r="L127" s="339"/>
      <c r="M127" s="339"/>
      <c r="N127" s="338"/>
      <c r="O127" s="283"/>
      <c r="P127" s="339"/>
      <c r="Q127" s="338"/>
      <c r="R127" s="339"/>
      <c r="S127" s="339"/>
      <c r="T127" s="338"/>
      <c r="U127" s="340"/>
      <c r="V127" s="340"/>
      <c r="W127" s="336"/>
      <c r="X127" s="337"/>
      <c r="Y127" s="339"/>
      <c r="Z127" s="338"/>
      <c r="AA127" s="339"/>
      <c r="AB127" s="339"/>
      <c r="AC127" s="338"/>
      <c r="AD127" s="339"/>
      <c r="AE127" s="339"/>
      <c r="AF127" s="338"/>
      <c r="AG127" s="339"/>
      <c r="AH127" s="339"/>
      <c r="AI127" s="338"/>
      <c r="AJ127" s="339"/>
      <c r="AK127" s="339"/>
      <c r="AL127" s="341"/>
      <c r="AM127" s="339"/>
      <c r="AN127" s="339"/>
      <c r="AO127" s="338"/>
      <c r="AP127" s="339"/>
      <c r="AQ127" s="339"/>
      <c r="AR127" s="338"/>
      <c r="AS127" s="339"/>
      <c r="AT127" s="338"/>
      <c r="AU127" s="341"/>
      <c r="AV127" s="338"/>
      <c r="AW127" s="338"/>
      <c r="AX127" s="339"/>
      <c r="AY127" s="339"/>
      <c r="AZ127" s="338"/>
      <c r="BA127" s="339"/>
      <c r="BC127" s="339"/>
    </row>
    <row r="128" spans="1:55" s="342" customFormat="1" ht="15.75" customHeight="1">
      <c r="A128" s="335">
        <v>523</v>
      </c>
      <c r="B128" s="177"/>
      <c r="C128" s="178">
        <v>4039</v>
      </c>
      <c r="D128" s="337" t="s">
        <v>844</v>
      </c>
      <c r="E128" s="593"/>
      <c r="F128" s="596"/>
      <c r="G128" s="310"/>
      <c r="H128" s="826">
        <f t="shared" si="3"/>
        <v>0</v>
      </c>
      <c r="I128" s="281">
        <v>1</v>
      </c>
      <c r="J128" s="309"/>
      <c r="K128" s="338"/>
      <c r="L128" s="339"/>
      <c r="M128" s="339"/>
      <c r="N128" s="338"/>
      <c r="O128" s="283"/>
      <c r="P128" s="339"/>
      <c r="Q128" s="338"/>
      <c r="R128" s="339"/>
      <c r="S128" s="339"/>
      <c r="T128" s="338"/>
      <c r="U128" s="340"/>
      <c r="V128" s="340"/>
      <c r="W128" s="336"/>
      <c r="X128" s="337"/>
      <c r="Y128" s="339"/>
      <c r="Z128" s="338"/>
      <c r="AA128" s="339"/>
      <c r="AB128" s="339"/>
      <c r="AC128" s="338"/>
      <c r="AD128" s="339"/>
      <c r="AE128" s="339"/>
      <c r="AF128" s="338"/>
      <c r="AG128" s="339"/>
      <c r="AH128" s="339"/>
      <c r="AI128" s="338"/>
      <c r="AJ128" s="339"/>
      <c r="AK128" s="339"/>
      <c r="AL128" s="341"/>
      <c r="AM128" s="339"/>
      <c r="AN128" s="339"/>
      <c r="AO128" s="338"/>
      <c r="AP128" s="339"/>
      <c r="AQ128" s="339"/>
      <c r="AR128" s="338"/>
      <c r="AS128" s="339"/>
      <c r="AT128" s="338"/>
      <c r="AU128" s="341"/>
      <c r="AV128" s="338"/>
      <c r="AW128" s="338"/>
      <c r="AX128" s="339"/>
      <c r="AY128" s="339"/>
      <c r="AZ128" s="338"/>
      <c r="BA128" s="339"/>
      <c r="BC128" s="339"/>
    </row>
    <row r="129" spans="1:55" s="342" customFormat="1" ht="15.75" customHeight="1">
      <c r="A129" s="335">
        <v>524</v>
      </c>
      <c r="B129" s="177"/>
      <c r="C129" s="178">
        <v>4040</v>
      </c>
      <c r="D129" s="337" t="s">
        <v>704</v>
      </c>
      <c r="E129" s="593"/>
      <c r="F129" s="596"/>
      <c r="G129" s="310"/>
      <c r="H129" s="826">
        <f t="shared" si="3"/>
        <v>0</v>
      </c>
      <c r="I129" s="281">
        <v>1</v>
      </c>
      <c r="J129" s="309"/>
      <c r="K129" s="338"/>
      <c r="L129" s="339"/>
      <c r="M129" s="339"/>
      <c r="N129" s="338"/>
      <c r="O129" s="283"/>
      <c r="P129" s="339"/>
      <c r="Q129" s="338"/>
      <c r="R129" s="339"/>
      <c r="S129" s="339"/>
      <c r="T129" s="338"/>
      <c r="U129" s="340"/>
      <c r="V129" s="340"/>
      <c r="W129" s="336"/>
      <c r="X129" s="337"/>
      <c r="Y129" s="339"/>
      <c r="Z129" s="338"/>
      <c r="AA129" s="339"/>
      <c r="AB129" s="339"/>
      <c r="AC129" s="338"/>
      <c r="AD129" s="339"/>
      <c r="AE129" s="339"/>
      <c r="AF129" s="338"/>
      <c r="AG129" s="339"/>
      <c r="AH129" s="339"/>
      <c r="AI129" s="338"/>
      <c r="AJ129" s="339"/>
      <c r="AK129" s="339"/>
      <c r="AL129" s="341"/>
      <c r="AM129" s="339"/>
      <c r="AN129" s="339"/>
      <c r="AO129" s="338"/>
      <c r="AP129" s="339"/>
      <c r="AQ129" s="339"/>
      <c r="AR129" s="338"/>
      <c r="AS129" s="339"/>
      <c r="AT129" s="338"/>
      <c r="AU129" s="341"/>
      <c r="AV129" s="338"/>
      <c r="AW129" s="338"/>
      <c r="AX129" s="339"/>
      <c r="AY129" s="339"/>
      <c r="AZ129" s="338"/>
      <c r="BA129" s="339"/>
      <c r="BC129" s="339"/>
    </row>
    <row r="130" spans="1:55" s="342" customFormat="1" ht="15.75" customHeight="1">
      <c r="A130" s="335">
        <v>526</v>
      </c>
      <c r="B130" s="177"/>
      <c r="C130" s="178">
        <v>4072</v>
      </c>
      <c r="D130" s="605" t="s">
        <v>705</v>
      </c>
      <c r="E130" s="593"/>
      <c r="F130" s="596"/>
      <c r="G130" s="310"/>
      <c r="H130" s="826">
        <f t="shared" si="3"/>
        <v>0</v>
      </c>
      <c r="I130" s="281">
        <v>1</v>
      </c>
      <c r="J130" s="309"/>
      <c r="K130" s="338"/>
      <c r="L130" s="339"/>
      <c r="M130" s="339"/>
      <c r="N130" s="338"/>
      <c r="O130" s="283"/>
      <c r="P130" s="339"/>
      <c r="Q130" s="338"/>
      <c r="R130" s="339"/>
      <c r="S130" s="339"/>
      <c r="T130" s="338"/>
      <c r="U130" s="340"/>
      <c r="V130" s="340"/>
      <c r="W130" s="336"/>
      <c r="X130" s="339"/>
      <c r="Y130" s="339"/>
      <c r="Z130" s="338"/>
      <c r="AA130" s="339"/>
      <c r="AB130" s="339"/>
      <c r="AC130" s="338"/>
      <c r="AD130" s="339"/>
      <c r="AE130" s="339"/>
      <c r="AF130" s="338"/>
      <c r="AG130" s="339"/>
      <c r="AH130" s="339"/>
      <c r="AI130" s="338"/>
      <c r="AJ130" s="339"/>
      <c r="AK130" s="339"/>
      <c r="AL130" s="341"/>
      <c r="AM130" s="339"/>
      <c r="AN130" s="339"/>
      <c r="AO130" s="338"/>
      <c r="AP130" s="339"/>
      <c r="AQ130" s="339"/>
      <c r="AR130" s="338"/>
      <c r="AS130" s="339"/>
      <c r="AT130" s="338"/>
      <c r="AU130" s="341"/>
      <c r="AV130" s="338"/>
      <c r="AW130" s="338"/>
      <c r="AX130" s="339"/>
      <c r="AY130" s="339"/>
      <c r="AZ130" s="338"/>
      <c r="BA130" s="339"/>
      <c r="BC130" s="339"/>
    </row>
    <row r="131" spans="1:24" s="312" customFormat="1" ht="15.75">
      <c r="A131" s="328">
        <v>540</v>
      </c>
      <c r="B131" s="181">
        <v>4100</v>
      </c>
      <c r="C131" s="1220" t="s">
        <v>706</v>
      </c>
      <c r="D131" s="1220"/>
      <c r="E131" s="597"/>
      <c r="F131" s="602"/>
      <c r="G131" s="324"/>
      <c r="H131" s="826">
        <f t="shared" si="3"/>
        <v>0</v>
      </c>
      <c r="I131" s="281">
        <v>1</v>
      </c>
      <c r="J131" s="309"/>
      <c r="O131" s="283"/>
      <c r="X131" s="339"/>
    </row>
    <row r="132" spans="1:24" s="312" customFormat="1" ht="15.75">
      <c r="A132" s="328">
        <v>550</v>
      </c>
      <c r="B132" s="181">
        <v>4200</v>
      </c>
      <c r="C132" s="1176" t="s">
        <v>707</v>
      </c>
      <c r="D132" s="1176"/>
      <c r="E132" s="597"/>
      <c r="F132" s="602"/>
      <c r="G132" s="324"/>
      <c r="H132" s="826">
        <f t="shared" si="3"/>
        <v>0</v>
      </c>
      <c r="I132" s="281">
        <v>1</v>
      </c>
      <c r="J132" s="309"/>
      <c r="O132" s="283"/>
      <c r="X132" s="339"/>
    </row>
    <row r="133" spans="1:15" s="312" customFormat="1" ht="15.75">
      <c r="A133" s="328">
        <v>560</v>
      </c>
      <c r="B133" s="181" t="s">
        <v>708</v>
      </c>
      <c r="C133" s="1201" t="s">
        <v>15</v>
      </c>
      <c r="D133" s="1201"/>
      <c r="E133" s="597">
        <f>SUM(E134:E135)</f>
        <v>0</v>
      </c>
      <c r="F133" s="393">
        <f>SUM(F134:F135)</f>
        <v>23297</v>
      </c>
      <c r="G133" s="317">
        <f>SUM(G134:G135)</f>
        <v>0</v>
      </c>
      <c r="H133" s="317">
        <f>SUM(H134:H135)</f>
        <v>23297</v>
      </c>
      <c r="I133" s="281">
        <v>1</v>
      </c>
      <c r="J133" s="309"/>
      <c r="O133" s="283"/>
    </row>
    <row r="134" spans="1:22" ht="15.75">
      <c r="A134" s="329">
        <v>565</v>
      </c>
      <c r="B134" s="177"/>
      <c r="C134" s="178">
        <v>4501</v>
      </c>
      <c r="D134" s="199" t="s">
        <v>16</v>
      </c>
      <c r="E134" s="593"/>
      <c r="F134" s="596">
        <v>23297</v>
      </c>
      <c r="G134" s="310"/>
      <c r="H134" s="826">
        <f>F134+G134</f>
        <v>23297</v>
      </c>
      <c r="I134" s="281">
        <v>1</v>
      </c>
      <c r="J134" s="309"/>
      <c r="M134" s="275"/>
      <c r="N134" s="275"/>
      <c r="O134" s="283"/>
      <c r="R134" s="275"/>
      <c r="S134" s="275"/>
      <c r="U134" s="275"/>
      <c r="V134" s="275"/>
    </row>
    <row r="135" spans="1:24" ht="15.75">
      <c r="A135" s="329">
        <v>570</v>
      </c>
      <c r="B135" s="177"/>
      <c r="C135" s="178">
        <v>4503</v>
      </c>
      <c r="D135" s="607" t="s">
        <v>17</v>
      </c>
      <c r="E135" s="593"/>
      <c r="F135" s="596"/>
      <c r="G135" s="310"/>
      <c r="H135" s="826">
        <f>F135+G135</f>
        <v>0</v>
      </c>
      <c r="I135" s="281">
        <v>1</v>
      </c>
      <c r="J135" s="309"/>
      <c r="M135" s="275"/>
      <c r="N135" s="275"/>
      <c r="O135" s="283"/>
      <c r="R135" s="275"/>
      <c r="S135" s="275"/>
      <c r="U135" s="275"/>
      <c r="V135" s="275"/>
      <c r="X135" s="312"/>
    </row>
    <row r="136" spans="1:24" s="312" customFormat="1" ht="15.75">
      <c r="A136" s="328">
        <v>575</v>
      </c>
      <c r="B136" s="181">
        <v>4600</v>
      </c>
      <c r="C136" s="1214" t="s">
        <v>18</v>
      </c>
      <c r="D136" s="1214"/>
      <c r="E136" s="597">
        <f>SUM(E137:E144)</f>
        <v>0</v>
      </c>
      <c r="F136" s="393">
        <f>SUM(F137:F144)</f>
        <v>0</v>
      </c>
      <c r="G136" s="317">
        <f>SUM(G137:G144)</f>
        <v>35375</v>
      </c>
      <c r="H136" s="317">
        <f>SUM(H137:H144)</f>
        <v>35375</v>
      </c>
      <c r="I136" s="281">
        <v>1</v>
      </c>
      <c r="J136" s="309"/>
      <c r="O136" s="283"/>
      <c r="X136" s="275"/>
    </row>
    <row r="137" spans="1:22" ht="15.75">
      <c r="A137" s="329">
        <v>580</v>
      </c>
      <c r="B137" s="177"/>
      <c r="C137" s="178">
        <v>4610</v>
      </c>
      <c r="D137" s="199" t="s">
        <v>1583</v>
      </c>
      <c r="E137" s="593"/>
      <c r="F137" s="596"/>
      <c r="G137" s="310"/>
      <c r="H137" s="826">
        <f aca="true" t="shared" si="4" ref="H137:H144">F137+G137</f>
        <v>0</v>
      </c>
      <c r="I137" s="281">
        <v>1</v>
      </c>
      <c r="J137" s="309"/>
      <c r="M137" s="275"/>
      <c r="N137" s="275"/>
      <c r="O137" s="283"/>
      <c r="R137" s="275"/>
      <c r="S137" s="275"/>
      <c r="U137" s="275"/>
      <c r="V137" s="275"/>
    </row>
    <row r="138" spans="1:24" ht="15.75">
      <c r="A138" s="329">
        <v>585</v>
      </c>
      <c r="B138" s="177"/>
      <c r="C138" s="178">
        <v>4620</v>
      </c>
      <c r="D138" s="200" t="s">
        <v>19</v>
      </c>
      <c r="E138" s="593"/>
      <c r="F138" s="596"/>
      <c r="G138" s="310"/>
      <c r="H138" s="826">
        <f t="shared" si="4"/>
        <v>0</v>
      </c>
      <c r="I138" s="281">
        <v>1</v>
      </c>
      <c r="J138" s="309"/>
      <c r="M138" s="275"/>
      <c r="N138" s="275"/>
      <c r="O138" s="283"/>
      <c r="R138" s="275"/>
      <c r="S138" s="275"/>
      <c r="U138" s="275"/>
      <c r="V138" s="275"/>
      <c r="X138" s="312"/>
    </row>
    <row r="139" spans="1:22" ht="15.75">
      <c r="A139" s="329">
        <v>590</v>
      </c>
      <c r="B139" s="177"/>
      <c r="C139" s="178">
        <v>4630</v>
      </c>
      <c r="D139" s="200" t="s">
        <v>20</v>
      </c>
      <c r="E139" s="593"/>
      <c r="F139" s="596"/>
      <c r="G139" s="310"/>
      <c r="H139" s="826">
        <f t="shared" si="4"/>
        <v>0</v>
      </c>
      <c r="I139" s="281">
        <v>1</v>
      </c>
      <c r="J139" s="309"/>
      <c r="M139" s="275"/>
      <c r="N139" s="275"/>
      <c r="O139" s="283"/>
      <c r="R139" s="275"/>
      <c r="S139" s="275"/>
      <c r="U139" s="275"/>
      <c r="V139" s="275"/>
    </row>
    <row r="140" spans="1:22" ht="15.75">
      <c r="A140" s="329">
        <v>595</v>
      </c>
      <c r="B140" s="177"/>
      <c r="C140" s="178">
        <v>4640</v>
      </c>
      <c r="D140" s="200" t="s">
        <v>1584</v>
      </c>
      <c r="E140" s="593"/>
      <c r="F140" s="596"/>
      <c r="G140" s="310"/>
      <c r="H140" s="826">
        <f t="shared" si="4"/>
        <v>0</v>
      </c>
      <c r="I140" s="281">
        <v>1</v>
      </c>
      <c r="J140" s="309"/>
      <c r="M140" s="275"/>
      <c r="N140" s="275"/>
      <c r="O140" s="283"/>
      <c r="R140" s="275"/>
      <c r="S140" s="275"/>
      <c r="U140" s="275"/>
      <c r="V140" s="275"/>
    </row>
    <row r="141" spans="1:22" ht="15.75">
      <c r="A141" s="329">
        <v>600</v>
      </c>
      <c r="B141" s="177"/>
      <c r="C141" s="178">
        <v>4650</v>
      </c>
      <c r="D141" s="200" t="s">
        <v>21</v>
      </c>
      <c r="E141" s="593"/>
      <c r="F141" s="596"/>
      <c r="G141" s="310">
        <v>35375</v>
      </c>
      <c r="H141" s="826">
        <f t="shared" si="4"/>
        <v>35375</v>
      </c>
      <c r="I141" s="281">
        <v>1</v>
      </c>
      <c r="J141" s="309"/>
      <c r="M141" s="275"/>
      <c r="N141" s="275"/>
      <c r="O141" s="283"/>
      <c r="R141" s="275"/>
      <c r="S141" s="275"/>
      <c r="U141" s="275"/>
      <c r="V141" s="275"/>
    </row>
    <row r="142" spans="1:22" ht="15.75">
      <c r="A142" s="329">
        <v>605</v>
      </c>
      <c r="B142" s="177"/>
      <c r="C142" s="178">
        <v>4660</v>
      </c>
      <c r="D142" s="200" t="s">
        <v>1561</v>
      </c>
      <c r="E142" s="593"/>
      <c r="F142" s="596"/>
      <c r="G142" s="310"/>
      <c r="H142" s="826">
        <f t="shared" si="4"/>
        <v>0</v>
      </c>
      <c r="I142" s="281">
        <v>1</v>
      </c>
      <c r="J142" s="309"/>
      <c r="M142" s="275"/>
      <c r="N142" s="275"/>
      <c r="O142" s="283"/>
      <c r="R142" s="275"/>
      <c r="S142" s="275"/>
      <c r="U142" s="275"/>
      <c r="V142" s="275"/>
    </row>
    <row r="143" spans="1:22" ht="15.75">
      <c r="A143" s="329">
        <v>610</v>
      </c>
      <c r="B143" s="177"/>
      <c r="C143" s="178">
        <v>4670</v>
      </c>
      <c r="D143" s="200" t="s">
        <v>1562</v>
      </c>
      <c r="E143" s="593"/>
      <c r="F143" s="596"/>
      <c r="G143" s="310"/>
      <c r="H143" s="826">
        <f t="shared" si="4"/>
        <v>0</v>
      </c>
      <c r="I143" s="281">
        <v>1</v>
      </c>
      <c r="J143" s="309"/>
      <c r="M143" s="275"/>
      <c r="N143" s="275"/>
      <c r="O143" s="283"/>
      <c r="R143" s="275"/>
      <c r="S143" s="275"/>
      <c r="U143" s="275"/>
      <c r="V143" s="275"/>
    </row>
    <row r="144" spans="1:22" ht="16.5" thickBot="1">
      <c r="A144" s="329">
        <v>615</v>
      </c>
      <c r="B144" s="177"/>
      <c r="C144" s="178">
        <v>4680</v>
      </c>
      <c r="D144" s="201" t="s">
        <v>1563</v>
      </c>
      <c r="E144" s="609"/>
      <c r="F144" s="608"/>
      <c r="G144" s="343"/>
      <c r="H144" s="826">
        <f t="shared" si="4"/>
        <v>0</v>
      </c>
      <c r="I144" s="281">
        <v>1</v>
      </c>
      <c r="J144" s="309"/>
      <c r="M144" s="275"/>
      <c r="N144" s="275"/>
      <c r="O144" s="283"/>
      <c r="R144" s="275"/>
      <c r="S144" s="275"/>
      <c r="U144" s="275"/>
      <c r="V144" s="275"/>
    </row>
    <row r="145" spans="1:24" s="312" customFormat="1" ht="15.75">
      <c r="A145" s="328">
        <v>575</v>
      </c>
      <c r="B145" s="181">
        <v>4700</v>
      </c>
      <c r="C145" s="1214" t="s">
        <v>845</v>
      </c>
      <c r="D145" s="1214"/>
      <c r="E145" s="597">
        <f>SUM(E146:E153)</f>
        <v>0</v>
      </c>
      <c r="F145" s="393">
        <f>SUM(F146:F153)</f>
        <v>0</v>
      </c>
      <c r="G145" s="317">
        <f>SUM(G146:G153)</f>
        <v>0</v>
      </c>
      <c r="H145" s="317">
        <f>SUM(H146:H153)</f>
        <v>0</v>
      </c>
      <c r="I145" s="281">
        <v>1</v>
      </c>
      <c r="J145" s="309"/>
      <c r="O145" s="283"/>
      <c r="X145" s="275"/>
    </row>
    <row r="146" spans="1:22" ht="31.5">
      <c r="A146" s="329">
        <v>580</v>
      </c>
      <c r="B146" s="177"/>
      <c r="C146" s="178">
        <v>4743</v>
      </c>
      <c r="D146" s="199" t="s">
        <v>1564</v>
      </c>
      <c r="E146" s="593"/>
      <c r="F146" s="596"/>
      <c r="G146" s="310"/>
      <c r="H146" s="826">
        <f aca="true" t="shared" si="5" ref="H146:H153">F146+G146</f>
        <v>0</v>
      </c>
      <c r="I146" s="281">
        <v>1</v>
      </c>
      <c r="J146" s="309"/>
      <c r="M146" s="275"/>
      <c r="N146" s="275"/>
      <c r="O146" s="283"/>
      <c r="R146" s="275"/>
      <c r="S146" s="275"/>
      <c r="U146" s="275"/>
      <c r="V146" s="275"/>
    </row>
    <row r="147" spans="1:24" ht="31.5">
      <c r="A147" s="329">
        <v>585</v>
      </c>
      <c r="B147" s="177"/>
      <c r="C147" s="178">
        <v>4744</v>
      </c>
      <c r="D147" s="200" t="s">
        <v>1565</v>
      </c>
      <c r="E147" s="593"/>
      <c r="F147" s="596"/>
      <c r="G147" s="310"/>
      <c r="H147" s="826">
        <f t="shared" si="5"/>
        <v>0</v>
      </c>
      <c r="I147" s="281">
        <v>1</v>
      </c>
      <c r="J147" s="309"/>
      <c r="M147" s="275"/>
      <c r="N147" s="275"/>
      <c r="O147" s="283"/>
      <c r="R147" s="275"/>
      <c r="S147" s="275"/>
      <c r="U147" s="275"/>
      <c r="V147" s="275"/>
      <c r="X147" s="312"/>
    </row>
    <row r="148" spans="1:22" ht="31.5">
      <c r="A148" s="329">
        <v>590</v>
      </c>
      <c r="B148" s="177"/>
      <c r="C148" s="178">
        <v>4745</v>
      </c>
      <c r="D148" s="200" t="s">
        <v>1566</v>
      </c>
      <c r="E148" s="593"/>
      <c r="F148" s="596"/>
      <c r="G148" s="310"/>
      <c r="H148" s="826">
        <f t="shared" si="5"/>
        <v>0</v>
      </c>
      <c r="I148" s="281">
        <v>1</v>
      </c>
      <c r="J148" s="309"/>
      <c r="M148" s="275"/>
      <c r="N148" s="275"/>
      <c r="O148" s="283"/>
      <c r="R148" s="275"/>
      <c r="S148" s="275"/>
      <c r="U148" s="275"/>
      <c r="V148" s="275"/>
    </row>
    <row r="149" spans="1:22" ht="31.5">
      <c r="A149" s="329">
        <v>595</v>
      </c>
      <c r="B149" s="177"/>
      <c r="C149" s="178">
        <v>4749</v>
      </c>
      <c r="D149" s="200" t="s">
        <v>1567</v>
      </c>
      <c r="E149" s="593"/>
      <c r="F149" s="596"/>
      <c r="G149" s="310"/>
      <c r="H149" s="826">
        <f t="shared" si="5"/>
        <v>0</v>
      </c>
      <c r="I149" s="281">
        <v>1</v>
      </c>
      <c r="J149" s="309"/>
      <c r="M149" s="275"/>
      <c r="N149" s="275"/>
      <c r="O149" s="283"/>
      <c r="R149" s="275"/>
      <c r="S149" s="275"/>
      <c r="U149" s="275"/>
      <c r="V149" s="275"/>
    </row>
    <row r="150" spans="1:22" ht="31.5">
      <c r="A150" s="329">
        <v>600</v>
      </c>
      <c r="B150" s="177"/>
      <c r="C150" s="178">
        <v>4751</v>
      </c>
      <c r="D150" s="200" t="s">
        <v>1568</v>
      </c>
      <c r="E150" s="593"/>
      <c r="F150" s="596"/>
      <c r="G150" s="310"/>
      <c r="H150" s="826">
        <f t="shared" si="5"/>
        <v>0</v>
      </c>
      <c r="I150" s="281">
        <v>1</v>
      </c>
      <c r="J150" s="309"/>
      <c r="M150" s="275"/>
      <c r="N150" s="275"/>
      <c r="O150" s="283"/>
      <c r="R150" s="275"/>
      <c r="S150" s="275"/>
      <c r="U150" s="275"/>
      <c r="V150" s="275"/>
    </row>
    <row r="151" spans="1:22" ht="31.5">
      <c r="A151" s="329">
        <v>605</v>
      </c>
      <c r="B151" s="177"/>
      <c r="C151" s="178">
        <v>4752</v>
      </c>
      <c r="D151" s="200" t="s">
        <v>1569</v>
      </c>
      <c r="E151" s="593"/>
      <c r="F151" s="596"/>
      <c r="G151" s="310"/>
      <c r="H151" s="826">
        <f t="shared" si="5"/>
        <v>0</v>
      </c>
      <c r="I151" s="281">
        <v>1</v>
      </c>
      <c r="J151" s="309"/>
      <c r="M151" s="275"/>
      <c r="N151" s="275"/>
      <c r="O151" s="283"/>
      <c r="R151" s="275"/>
      <c r="S151" s="275"/>
      <c r="U151" s="275"/>
      <c r="V151" s="275"/>
    </row>
    <row r="152" spans="1:22" ht="31.5">
      <c r="A152" s="329">
        <v>610</v>
      </c>
      <c r="B152" s="177"/>
      <c r="C152" s="178">
        <v>4753</v>
      </c>
      <c r="D152" s="200" t="s">
        <v>1570</v>
      </c>
      <c r="E152" s="593"/>
      <c r="F152" s="596"/>
      <c r="G152" s="310"/>
      <c r="H152" s="826">
        <f t="shared" si="5"/>
        <v>0</v>
      </c>
      <c r="I152" s="281">
        <v>1</v>
      </c>
      <c r="J152" s="309"/>
      <c r="M152" s="275"/>
      <c r="N152" s="275"/>
      <c r="O152" s="283"/>
      <c r="R152" s="275"/>
      <c r="S152" s="275"/>
      <c r="U152" s="275"/>
      <c r="V152" s="275"/>
    </row>
    <row r="153" spans="1:22" ht="32.25" thickBot="1">
      <c r="A153" s="329">
        <v>615</v>
      </c>
      <c r="B153" s="177"/>
      <c r="C153" s="178">
        <v>4759</v>
      </c>
      <c r="D153" s="201" t="s">
        <v>1571</v>
      </c>
      <c r="E153" s="609"/>
      <c r="F153" s="608"/>
      <c r="G153" s="343"/>
      <c r="H153" s="826">
        <f t="shared" si="5"/>
        <v>0</v>
      </c>
      <c r="I153" s="281">
        <v>1</v>
      </c>
      <c r="J153" s="309"/>
      <c r="M153" s="275"/>
      <c r="N153" s="275"/>
      <c r="O153" s="283"/>
      <c r="R153" s="275"/>
      <c r="S153" s="275"/>
      <c r="U153" s="275"/>
      <c r="V153" s="275"/>
    </row>
    <row r="154" spans="1:24" s="312" customFormat="1" ht="15.75">
      <c r="A154" s="328">
        <v>575</v>
      </c>
      <c r="B154" s="181">
        <v>4800</v>
      </c>
      <c r="C154" s="1214" t="s">
        <v>846</v>
      </c>
      <c r="D154" s="1214"/>
      <c r="E154" s="597">
        <f>SUM(E155:E162)</f>
        <v>0</v>
      </c>
      <c r="F154" s="393">
        <f>SUM(F155:F162)</f>
        <v>0</v>
      </c>
      <c r="G154" s="317">
        <f>SUM(G155:G162)</f>
        <v>0</v>
      </c>
      <c r="H154" s="317">
        <f>SUM(H155:H162)</f>
        <v>0</v>
      </c>
      <c r="I154" s="281">
        <v>1</v>
      </c>
      <c r="J154" s="309"/>
      <c r="O154" s="283"/>
      <c r="X154" s="275"/>
    </row>
    <row r="155" spans="1:22" ht="31.5">
      <c r="A155" s="329">
        <v>580</v>
      </c>
      <c r="B155" s="177"/>
      <c r="C155" s="178">
        <v>4810</v>
      </c>
      <c r="D155" s="199" t="s">
        <v>847</v>
      </c>
      <c r="E155" s="593"/>
      <c r="F155" s="596"/>
      <c r="G155" s="310"/>
      <c r="H155" s="826">
        <f aca="true" t="shared" si="6" ref="H155:H162">F155+G155</f>
        <v>0</v>
      </c>
      <c r="I155" s="281">
        <v>1</v>
      </c>
      <c r="J155" s="309"/>
      <c r="M155" s="275"/>
      <c r="N155" s="275"/>
      <c r="O155" s="283"/>
      <c r="R155" s="275"/>
      <c r="S155" s="275"/>
      <c r="U155" s="275"/>
      <c r="V155" s="275"/>
    </row>
    <row r="156" spans="1:24" ht="31.5">
      <c r="A156" s="329">
        <v>585</v>
      </c>
      <c r="B156" s="177"/>
      <c r="C156" s="178">
        <v>4820</v>
      </c>
      <c r="D156" s="200" t="s">
        <v>848</v>
      </c>
      <c r="E156" s="593"/>
      <c r="F156" s="596"/>
      <c r="G156" s="310"/>
      <c r="H156" s="826">
        <f t="shared" si="6"/>
        <v>0</v>
      </c>
      <c r="I156" s="281">
        <v>1</v>
      </c>
      <c r="J156" s="309"/>
      <c r="M156" s="275"/>
      <c r="N156" s="275"/>
      <c r="O156" s="283"/>
      <c r="R156" s="275"/>
      <c r="S156" s="275"/>
      <c r="U156" s="275"/>
      <c r="V156" s="275"/>
      <c r="X156" s="312"/>
    </row>
    <row r="157" spans="1:22" ht="31.5">
      <c r="A157" s="329">
        <v>590</v>
      </c>
      <c r="B157" s="177"/>
      <c r="C157" s="178">
        <v>4830</v>
      </c>
      <c r="D157" s="200" t="s">
        <v>849</v>
      </c>
      <c r="E157" s="593"/>
      <c r="F157" s="596"/>
      <c r="G157" s="310"/>
      <c r="H157" s="826">
        <f t="shared" si="6"/>
        <v>0</v>
      </c>
      <c r="I157" s="281">
        <v>1</v>
      </c>
      <c r="J157" s="309"/>
      <c r="M157" s="275"/>
      <c r="N157" s="275"/>
      <c r="O157" s="283"/>
      <c r="R157" s="275"/>
      <c r="S157" s="275"/>
      <c r="U157" s="275"/>
      <c r="V157" s="275"/>
    </row>
    <row r="158" spans="1:22" ht="31.5">
      <c r="A158" s="329">
        <v>595</v>
      </c>
      <c r="B158" s="177"/>
      <c r="C158" s="178">
        <v>4840</v>
      </c>
      <c r="D158" s="200" t="s">
        <v>850</v>
      </c>
      <c r="E158" s="593"/>
      <c r="F158" s="596"/>
      <c r="G158" s="310"/>
      <c r="H158" s="826">
        <f t="shared" si="6"/>
        <v>0</v>
      </c>
      <c r="I158" s="281">
        <v>1</v>
      </c>
      <c r="J158" s="309"/>
      <c r="M158" s="275"/>
      <c r="N158" s="275"/>
      <c r="O158" s="283"/>
      <c r="R158" s="275"/>
      <c r="S158" s="275"/>
      <c r="U158" s="275"/>
      <c r="V158" s="275"/>
    </row>
    <row r="159" spans="1:22" ht="31.5">
      <c r="A159" s="329">
        <v>600</v>
      </c>
      <c r="B159" s="177"/>
      <c r="C159" s="178">
        <v>4850</v>
      </c>
      <c r="D159" s="200" t="s">
        <v>851</v>
      </c>
      <c r="E159" s="593"/>
      <c r="F159" s="596"/>
      <c r="G159" s="310"/>
      <c r="H159" s="826">
        <f t="shared" si="6"/>
        <v>0</v>
      </c>
      <c r="I159" s="281">
        <v>1</v>
      </c>
      <c r="J159" s="309"/>
      <c r="M159" s="275"/>
      <c r="N159" s="275"/>
      <c r="O159" s="283"/>
      <c r="R159" s="275"/>
      <c r="S159" s="275"/>
      <c r="U159" s="275"/>
      <c r="V159" s="275"/>
    </row>
    <row r="160" spans="1:22" ht="31.5">
      <c r="A160" s="329">
        <v>605</v>
      </c>
      <c r="B160" s="177"/>
      <c r="C160" s="178">
        <v>4860</v>
      </c>
      <c r="D160" s="200" t="s">
        <v>852</v>
      </c>
      <c r="E160" s="593"/>
      <c r="F160" s="596"/>
      <c r="G160" s="310"/>
      <c r="H160" s="826">
        <f t="shared" si="6"/>
        <v>0</v>
      </c>
      <c r="I160" s="281">
        <v>1</v>
      </c>
      <c r="J160" s="309"/>
      <c r="M160" s="275"/>
      <c r="N160" s="275"/>
      <c r="O160" s="283"/>
      <c r="R160" s="275"/>
      <c r="S160" s="275"/>
      <c r="U160" s="275"/>
      <c r="V160" s="275"/>
    </row>
    <row r="161" spans="1:22" ht="31.5">
      <c r="A161" s="329">
        <v>610</v>
      </c>
      <c r="B161" s="177"/>
      <c r="C161" s="178">
        <v>4870</v>
      </c>
      <c r="D161" s="200" t="s">
        <v>853</v>
      </c>
      <c r="E161" s="593"/>
      <c r="F161" s="596"/>
      <c r="G161" s="310"/>
      <c r="H161" s="826">
        <f t="shared" si="6"/>
        <v>0</v>
      </c>
      <c r="I161" s="281">
        <v>1</v>
      </c>
      <c r="J161" s="309"/>
      <c r="M161" s="275"/>
      <c r="N161" s="275"/>
      <c r="O161" s="283"/>
      <c r="R161" s="275"/>
      <c r="S161" s="275"/>
      <c r="U161" s="275"/>
      <c r="V161" s="275"/>
    </row>
    <row r="162" spans="1:22" ht="32.25" thickBot="1">
      <c r="A162" s="329">
        <v>615</v>
      </c>
      <c r="B162" s="177"/>
      <c r="C162" s="178">
        <v>4880</v>
      </c>
      <c r="D162" s="201" t="s">
        <v>854</v>
      </c>
      <c r="E162" s="609"/>
      <c r="F162" s="608"/>
      <c r="G162" s="343"/>
      <c r="H162" s="826">
        <f t="shared" si="6"/>
        <v>0</v>
      </c>
      <c r="I162" s="281">
        <v>1</v>
      </c>
      <c r="J162" s="309"/>
      <c r="M162" s="275"/>
      <c r="N162" s="275"/>
      <c r="O162" s="283"/>
      <c r="R162" s="275"/>
      <c r="S162" s="275"/>
      <c r="U162" s="275"/>
      <c r="V162" s="275"/>
    </row>
    <row r="163" spans="1:24" s="287" customFormat="1" ht="16.5" thickBot="1">
      <c r="A163" s="344">
        <v>620</v>
      </c>
      <c r="B163" s="202"/>
      <c r="C163" s="203" t="s">
        <v>709</v>
      </c>
      <c r="D163" s="345" t="s">
        <v>710</v>
      </c>
      <c r="E163" s="346">
        <f>SUM(E22,E28,E33,E39,E44,E49,E55,E58,E61,E62,E69,E70,E71,E72,E87,E90,E91,E105,E109,E115,E119,E131,E132,E133,E136,E145,E154)</f>
        <v>0</v>
      </c>
      <c r="F163" s="346">
        <f>SUM(F22,F28,F33,F39,F44,F49,F55,F58,F61,F62,F69,F70,F71,F72,F87,F90,F91,F105,F109,F115,F119,F131,F132,F133,F136,F145,F154)</f>
        <v>23297</v>
      </c>
      <c r="G163" s="346">
        <f>SUM(G22,G28,G33,G39,G44,G49,G55,G58,G61,G62,G69,G70,G71,G72,G87,G90,G91,G105,G109,G115,G119,G131,G132,G133,G136,G145,G154)</f>
        <v>35375</v>
      </c>
      <c r="H163" s="346">
        <f>SUM(H22,H28,H33,H39,H44,H49,H55,H58,H61,H62,H69,H70,H71,H72,H87,H90,H91,H105,H109,H115,H119,H131,H132,H133,H136,H145,H154)</f>
        <v>58672</v>
      </c>
      <c r="I163" s="281">
        <v>1</v>
      </c>
      <c r="J163" s="282"/>
      <c r="O163" s="283"/>
      <c r="X163" s="275"/>
    </row>
    <row r="164" spans="2:24" s="287" customFormat="1" ht="9" customHeight="1">
      <c r="B164" s="193"/>
      <c r="C164" s="204"/>
      <c r="D164" s="180"/>
      <c r="E164" s="347"/>
      <c r="F164" s="347"/>
      <c r="G164" s="347"/>
      <c r="H164" s="347"/>
      <c r="I164" s="281">
        <v>1</v>
      </c>
      <c r="J164" s="282"/>
      <c r="O164" s="283"/>
      <c r="X164" s="275"/>
    </row>
    <row r="165" spans="2:15" s="287" customFormat="1" ht="7.5" customHeight="1">
      <c r="B165" s="193"/>
      <c r="C165" s="204"/>
      <c r="D165" s="180"/>
      <c r="E165" s="347"/>
      <c r="F165" s="347"/>
      <c r="G165" s="347"/>
      <c r="H165" s="347"/>
      <c r="I165" s="281">
        <v>1</v>
      </c>
      <c r="J165" s="282"/>
      <c r="O165" s="283"/>
    </row>
    <row r="166" spans="2:15" s="287" customFormat="1" ht="15">
      <c r="B166" s="275"/>
      <c r="C166" s="275"/>
      <c r="D166" s="276"/>
      <c r="E166" s="348"/>
      <c r="F166" s="348"/>
      <c r="G166" s="348"/>
      <c r="H166" s="348"/>
      <c r="I166" s="281">
        <v>1</v>
      </c>
      <c r="J166" s="282"/>
      <c r="O166" s="283"/>
    </row>
    <row r="167" spans="2:15" s="287" customFormat="1" ht="15">
      <c r="B167" s="275"/>
      <c r="D167" s="288"/>
      <c r="E167" s="348"/>
      <c r="F167" s="348"/>
      <c r="G167" s="348"/>
      <c r="H167" s="348"/>
      <c r="I167" s="281">
        <v>1</v>
      </c>
      <c r="J167" s="282"/>
      <c r="O167" s="283"/>
    </row>
    <row r="168" spans="2:15" s="287" customFormat="1" ht="39" customHeight="1">
      <c r="B168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168" s="1182"/>
      <c r="D168" s="1182"/>
      <c r="E168" s="348"/>
      <c r="F168" s="348"/>
      <c r="G168" s="348"/>
      <c r="H168" s="348"/>
      <c r="I168" s="281">
        <v>1</v>
      </c>
      <c r="J168" s="282"/>
      <c r="O168" s="283"/>
    </row>
    <row r="169" spans="2:15" s="287" customFormat="1" ht="15">
      <c r="B169" s="275"/>
      <c r="D169" s="288"/>
      <c r="E169" s="349" t="s">
        <v>1133</v>
      </c>
      <c r="F169" s="349" t="s">
        <v>987</v>
      </c>
      <c r="G169" s="348"/>
      <c r="H169" s="348"/>
      <c r="I169" s="281">
        <v>1</v>
      </c>
      <c r="J169" s="282"/>
      <c r="O169" s="283"/>
    </row>
    <row r="170" spans="2:15" s="287" customFormat="1" ht="38.25" customHeight="1">
      <c r="B170" s="1156" t="str">
        <f>$B$9</f>
        <v>МИНИСТЕРСТВО НА ОКОЛНАТА СРЕДА И ВОДИТЕ</v>
      </c>
      <c r="C170" s="1182"/>
      <c r="D170" s="1182"/>
      <c r="E170" s="350">
        <f>$E$9</f>
        <v>41640</v>
      </c>
      <c r="F170" s="351">
        <f>$F$9</f>
        <v>41882</v>
      </c>
      <c r="G170" s="348"/>
      <c r="H170" s="348"/>
      <c r="I170" s="281">
        <v>1</v>
      </c>
      <c r="J170" s="282"/>
      <c r="O170" s="283"/>
    </row>
    <row r="171" spans="2:15" s="287" customFormat="1" ht="15">
      <c r="B171" s="291" t="str">
        <f>$B$10</f>
        <v>(наименование на разпоредителя с бюджет)</v>
      </c>
      <c r="C171" s="275"/>
      <c r="D171" s="276"/>
      <c r="E171" s="348"/>
      <c r="F171" s="352">
        <f>$F$10</f>
        <v>0</v>
      </c>
      <c r="G171" s="348"/>
      <c r="H171" s="348"/>
      <c r="I171" s="281">
        <v>1</v>
      </c>
      <c r="J171" s="282"/>
      <c r="O171" s="283"/>
    </row>
    <row r="172" spans="2:22" s="287" customFormat="1" ht="12.75" customHeight="1" thickBot="1">
      <c r="B172" s="291"/>
      <c r="C172" s="275"/>
      <c r="D172" s="276"/>
      <c r="E172" s="353"/>
      <c r="F172" s="348"/>
      <c r="G172" s="348"/>
      <c r="H172" s="348"/>
      <c r="I172" s="281">
        <v>1</v>
      </c>
      <c r="J172" s="282"/>
      <c r="K172" s="291"/>
      <c r="L172" s="275"/>
      <c r="M172" s="276"/>
      <c r="N172" s="354"/>
      <c r="O172" s="283"/>
      <c r="P172" s="291"/>
      <c r="Q172" s="275"/>
      <c r="R172" s="276"/>
      <c r="S172" s="354"/>
      <c r="T172" s="275"/>
      <c r="U172" s="276"/>
      <c r="V172" s="354"/>
    </row>
    <row r="173" spans="2:22" s="287" customFormat="1" ht="38.25" customHeight="1" thickBot="1" thickTop="1">
      <c r="B173" s="1156" t="str">
        <f>$B$12</f>
        <v>Министерство на околната среда и водите</v>
      </c>
      <c r="C173" s="1182"/>
      <c r="D173" s="1182"/>
      <c r="E173" s="348" t="s">
        <v>1135</v>
      </c>
      <c r="F173" s="355" t="str">
        <f>$F$12</f>
        <v>1900</v>
      </c>
      <c r="G173" s="348"/>
      <c r="H173" s="348"/>
      <c r="I173" s="281">
        <v>1</v>
      </c>
      <c r="J173" s="282"/>
      <c r="K173" s="1156"/>
      <c r="L173" s="1182"/>
      <c r="M173" s="1182"/>
      <c r="N173" s="354"/>
      <c r="O173" s="283"/>
      <c r="P173" s="1156"/>
      <c r="Q173" s="1182"/>
      <c r="R173" s="1182"/>
      <c r="S173" s="354"/>
      <c r="V173" s="354"/>
    </row>
    <row r="174" spans="2:22" s="287" customFormat="1" ht="16.5" thickBot="1" thickTop="1">
      <c r="B174" s="291" t="str">
        <f>$B$13</f>
        <v>(наименование на първостепенния разпоредител с бюджет)</v>
      </c>
      <c r="C174" s="275"/>
      <c r="D174" s="276"/>
      <c r="E174" s="353" t="s">
        <v>1137</v>
      </c>
      <c r="F174" s="348"/>
      <c r="G174" s="348"/>
      <c r="H174" s="348"/>
      <c r="I174" s="281">
        <v>1</v>
      </c>
      <c r="J174" s="282"/>
      <c r="K174" s="291"/>
      <c r="L174" s="275"/>
      <c r="M174" s="276"/>
      <c r="N174" s="354"/>
      <c r="O174" s="283"/>
      <c r="P174" s="291"/>
      <c r="Q174" s="275"/>
      <c r="R174" s="276"/>
      <c r="S174" s="354"/>
      <c r="T174" s="275"/>
      <c r="U174" s="276"/>
      <c r="V174" s="354"/>
    </row>
    <row r="175" spans="2:22" s="287" customFormat="1" ht="21.75" customHeight="1" thickBot="1" thickTop="1">
      <c r="B175" s="193"/>
      <c r="C175" s="204"/>
      <c r="D175" s="584" t="str">
        <f>$D$17</f>
        <v>Код на сметка :</v>
      </c>
      <c r="E175" s="355">
        <f>$E$17</f>
        <v>97</v>
      </c>
      <c r="F175" s="347"/>
      <c r="G175" s="347"/>
      <c r="H175" s="347"/>
      <c r="I175" s="281">
        <v>1</v>
      </c>
      <c r="J175" s="282"/>
      <c r="K175" s="348"/>
      <c r="L175" s="348"/>
      <c r="M175" s="354"/>
      <c r="N175" s="354"/>
      <c r="O175" s="283"/>
      <c r="P175" s="348"/>
      <c r="Q175" s="348"/>
      <c r="R175" s="354"/>
      <c r="S175" s="354"/>
      <c r="T175" s="348"/>
      <c r="U175" s="354"/>
      <c r="V175" s="354"/>
    </row>
    <row r="176" spans="2:22" s="287" customFormat="1" ht="17.25" thickBot="1" thickTop="1">
      <c r="B176" s="275"/>
      <c r="D176" s="288"/>
      <c r="E176" s="348"/>
      <c r="F176" s="353"/>
      <c r="G176" s="353"/>
      <c r="H176" s="353" t="s">
        <v>1138</v>
      </c>
      <c r="I176" s="281">
        <v>1</v>
      </c>
      <c r="J176" s="282"/>
      <c r="K176" s="356" t="s">
        <v>423</v>
      </c>
      <c r="L176" s="348"/>
      <c r="M176" s="354"/>
      <c r="N176" s="357" t="s">
        <v>1138</v>
      </c>
      <c r="O176" s="283"/>
      <c r="P176" s="358" t="s">
        <v>424</v>
      </c>
      <c r="Q176" s="359"/>
      <c r="R176" s="360"/>
      <c r="S176" s="361"/>
      <c r="T176" s="359"/>
      <c r="U176" s="360"/>
      <c r="V176" s="361" t="s">
        <v>1138</v>
      </c>
    </row>
    <row r="177" spans="2:23" s="287" customFormat="1" ht="31.5" customHeight="1" thickBot="1">
      <c r="B177" s="475"/>
      <c r="C177" s="452"/>
      <c r="D177" s="362" t="s">
        <v>711</v>
      </c>
      <c r="E177" s="299" t="s">
        <v>1140</v>
      </c>
      <c r="F177" s="1183" t="s">
        <v>1141</v>
      </c>
      <c r="G177" s="1184" t="s">
        <v>1141</v>
      </c>
      <c r="H177" s="1185" t="s">
        <v>1141</v>
      </c>
      <c r="I177" s="281">
        <v>1</v>
      </c>
      <c r="J177" s="282"/>
      <c r="K177" s="1186" t="s">
        <v>862</v>
      </c>
      <c r="L177" s="1186" t="s">
        <v>863</v>
      </c>
      <c r="M177" s="1178" t="s">
        <v>864</v>
      </c>
      <c r="N177" s="1178" t="s">
        <v>425</v>
      </c>
      <c r="O177" s="282"/>
      <c r="P177" s="1178" t="s">
        <v>865</v>
      </c>
      <c r="Q177" s="1178" t="s">
        <v>866</v>
      </c>
      <c r="R177" s="1178" t="s">
        <v>867</v>
      </c>
      <c r="S177" s="1178" t="s">
        <v>426</v>
      </c>
      <c r="T177" s="363" t="s">
        <v>427</v>
      </c>
      <c r="U177" s="363"/>
      <c r="V177" s="364"/>
      <c r="W177" s="1218" t="s">
        <v>428</v>
      </c>
    </row>
    <row r="178" spans="2:23" s="287" customFormat="1" ht="44.25" customHeight="1" thickBot="1">
      <c r="B178" s="242" t="s">
        <v>1046</v>
      </c>
      <c r="C178" s="1043" t="s">
        <v>1142</v>
      </c>
      <c r="D178" s="1046" t="s">
        <v>713</v>
      </c>
      <c r="E178" s="303">
        <f>+E20</f>
        <v>2014</v>
      </c>
      <c r="F178" s="518" t="str">
        <f>+F20</f>
        <v>левови
 сметки </v>
      </c>
      <c r="G178" s="518" t="str">
        <f>+G20</f>
        <v>валутни 
сметки </v>
      </c>
      <c r="H178" s="517" t="str">
        <f>+H20</f>
        <v>Общо</v>
      </c>
      <c r="I178" s="281">
        <v>1</v>
      </c>
      <c r="J178" s="282"/>
      <c r="K178" s="1216"/>
      <c r="L178" s="1216"/>
      <c r="M178" s="1217"/>
      <c r="N178" s="1217"/>
      <c r="O178" s="282"/>
      <c r="P178" s="1215"/>
      <c r="Q178" s="1215"/>
      <c r="R178" s="1215"/>
      <c r="S178" s="1215"/>
      <c r="T178" s="368">
        <v>2014</v>
      </c>
      <c r="U178" s="368">
        <v>2015</v>
      </c>
      <c r="V178" s="368" t="s">
        <v>868</v>
      </c>
      <c r="W178" s="1219"/>
    </row>
    <row r="179" spans="2:23" s="287" customFormat="1" ht="18.75" thickBot="1">
      <c r="B179" s="1044"/>
      <c r="C179" s="369"/>
      <c r="D179" s="370" t="s">
        <v>712</v>
      </c>
      <c r="E179" s="371" t="s">
        <v>429</v>
      </c>
      <c r="F179" s="371" t="s">
        <v>430</v>
      </c>
      <c r="G179" s="371" t="s">
        <v>1479</v>
      </c>
      <c r="H179" s="873" t="s">
        <v>1480</v>
      </c>
      <c r="I179" s="281">
        <v>1</v>
      </c>
      <c r="J179" s="282"/>
      <c r="K179" s="372" t="s">
        <v>431</v>
      </c>
      <c r="L179" s="372" t="s">
        <v>432</v>
      </c>
      <c r="M179" s="373" t="s">
        <v>433</v>
      </c>
      <c r="N179" s="373" t="s">
        <v>434</v>
      </c>
      <c r="O179" s="282"/>
      <c r="P179" s="374" t="s">
        <v>435</v>
      </c>
      <c r="Q179" s="374" t="s">
        <v>436</v>
      </c>
      <c r="R179" s="374" t="s">
        <v>437</v>
      </c>
      <c r="S179" s="374" t="s">
        <v>438</v>
      </c>
      <c r="T179" s="374" t="s">
        <v>1430</v>
      </c>
      <c r="U179" s="374" t="s">
        <v>1431</v>
      </c>
      <c r="V179" s="374" t="s">
        <v>1432</v>
      </c>
      <c r="W179" s="375" t="s">
        <v>1433</v>
      </c>
    </row>
    <row r="180" spans="2:23" s="287" customFormat="1" ht="78.75" customHeight="1" thickBot="1">
      <c r="B180" s="376"/>
      <c r="C180" s="377"/>
      <c r="D180" s="376"/>
      <c r="E180" s="378"/>
      <c r="F180" s="378"/>
      <c r="G180" s="378"/>
      <c r="H180" s="378"/>
      <c r="I180" s="281">
        <v>1</v>
      </c>
      <c r="J180" s="282"/>
      <c r="K180" s="379" t="s">
        <v>1434</v>
      </c>
      <c r="L180" s="379" t="s">
        <v>1434</v>
      </c>
      <c r="M180" s="379" t="s">
        <v>1435</v>
      </c>
      <c r="N180" s="379" t="s">
        <v>1436</v>
      </c>
      <c r="O180" s="380"/>
      <c r="P180" s="379" t="s">
        <v>1434</v>
      </c>
      <c r="Q180" s="379" t="s">
        <v>1434</v>
      </c>
      <c r="R180" s="379" t="s">
        <v>1437</v>
      </c>
      <c r="S180" s="379" t="s">
        <v>1438</v>
      </c>
      <c r="T180" s="379" t="s">
        <v>1434</v>
      </c>
      <c r="U180" s="379" t="s">
        <v>1434</v>
      </c>
      <c r="V180" s="379" t="s">
        <v>1434</v>
      </c>
      <c r="W180" s="381" t="s">
        <v>1439</v>
      </c>
    </row>
    <row r="181" spans="1:24" s="312" customFormat="1" ht="34.5" customHeight="1" thickBot="1">
      <c r="A181" s="328">
        <v>5</v>
      </c>
      <c r="B181" s="205">
        <v>100</v>
      </c>
      <c r="C181" s="1173" t="s">
        <v>714</v>
      </c>
      <c r="D181" s="1174"/>
      <c r="E181" s="915">
        <f>SUMIF($B$594:$B$12469,$B181,E$594:E$12469)</f>
        <v>0</v>
      </c>
      <c r="F181" s="916">
        <f>SUMIF($B$594:$B$12469,$B181,F$594:F$12469)</f>
        <v>8906</v>
      </c>
      <c r="G181" s="916">
        <f>SUMIF($B$594:$B$12469,$B181,G$594:G$12469)</f>
        <v>0</v>
      </c>
      <c r="H181" s="916">
        <f>SUMIF($B$594:$B$12469,$B181,H$594:H$12469)</f>
        <v>8906</v>
      </c>
      <c r="I181" s="308">
        <v>1</v>
      </c>
      <c r="J181" s="309"/>
      <c r="K181" s="917">
        <f>SUMIF($B$594:$B$12469,$B181,K$594:K$12469)</f>
        <v>0</v>
      </c>
      <c r="L181" s="918">
        <f>SUMIF($B$594:$B$12469,$B181,L$594:L$12469)</f>
        <v>0</v>
      </c>
      <c r="M181" s="918">
        <f>SUMIF($B$594:$B$12469,$B181,M$594:M$12469)</f>
        <v>8906</v>
      </c>
      <c r="N181" s="918">
        <f>SUMIF($B$594:$B$12469,$B181,N$594:N$12469)</f>
        <v>-8906</v>
      </c>
      <c r="O181" s="309"/>
      <c r="P181" s="919">
        <f aca="true" t="shared" si="7" ref="P181:V181">SUMIF($B$594:$B$12469,$B181,P$594:P$12469)</f>
        <v>0</v>
      </c>
      <c r="Q181" s="919">
        <f t="shared" si="7"/>
        <v>0</v>
      </c>
      <c r="R181" s="919">
        <f t="shared" si="7"/>
        <v>0</v>
      </c>
      <c r="S181" s="919">
        <f t="shared" si="7"/>
        <v>0</v>
      </c>
      <c r="T181" s="919">
        <f t="shared" si="7"/>
        <v>0</v>
      </c>
      <c r="U181" s="919">
        <f t="shared" si="7"/>
        <v>0</v>
      </c>
      <c r="V181" s="919">
        <f t="shared" si="7"/>
        <v>0</v>
      </c>
      <c r="W181" s="1045">
        <f>S181-T181-U181-V181</f>
        <v>0</v>
      </c>
      <c r="X181" s="287"/>
    </row>
    <row r="182" spans="1:24" ht="19.5" customHeight="1" thickBot="1">
      <c r="A182" s="329">
        <v>10</v>
      </c>
      <c r="B182" s="182"/>
      <c r="C182" s="186">
        <v>101</v>
      </c>
      <c r="D182" s="179" t="s">
        <v>715</v>
      </c>
      <c r="E182" s="614">
        <f aca="true" t="shared" si="8" ref="E182:H183">SUMIF($C$594:$C$12469,$C182,E$594:E$12469)</f>
        <v>0</v>
      </c>
      <c r="F182" s="315">
        <f t="shared" si="8"/>
        <v>0</v>
      </c>
      <c r="G182" s="315">
        <f t="shared" si="8"/>
        <v>0</v>
      </c>
      <c r="H182" s="315">
        <f t="shared" si="8"/>
        <v>0</v>
      </c>
      <c r="I182" s="281">
        <v>1</v>
      </c>
      <c r="J182" s="309"/>
      <c r="K182" s="390">
        <f aca="true" t="shared" si="9" ref="K182:N183">SUMIF($C$594:$C$12469,$C182,K$594:K$12469)</f>
        <v>0</v>
      </c>
      <c r="L182" s="391">
        <f t="shared" si="9"/>
        <v>0</v>
      </c>
      <c r="M182" s="391">
        <f t="shared" si="9"/>
        <v>0</v>
      </c>
      <c r="N182" s="391">
        <f t="shared" si="9"/>
        <v>0</v>
      </c>
      <c r="O182" s="309"/>
      <c r="P182" s="392">
        <f aca="true" t="shared" si="10" ref="P182:V183">SUMIF($C$594:$C$12469,$C182,P$594:P$12469)</f>
        <v>0</v>
      </c>
      <c r="Q182" s="392">
        <f t="shared" si="10"/>
        <v>0</v>
      </c>
      <c r="R182" s="392">
        <f t="shared" si="10"/>
        <v>0</v>
      </c>
      <c r="S182" s="392">
        <f t="shared" si="10"/>
        <v>0</v>
      </c>
      <c r="T182" s="392">
        <f t="shared" si="10"/>
        <v>0</v>
      </c>
      <c r="U182" s="392">
        <f t="shared" si="10"/>
        <v>0</v>
      </c>
      <c r="V182" s="392">
        <f t="shared" si="10"/>
        <v>0</v>
      </c>
      <c r="W182" s="389">
        <f aca="true" t="shared" si="11" ref="W182:W243">S182-T182-U182-V182</f>
        <v>0</v>
      </c>
      <c r="X182" s="287"/>
    </row>
    <row r="183" spans="1:24" ht="18.75" thickBot="1">
      <c r="A183" s="329">
        <v>15</v>
      </c>
      <c r="B183" s="182"/>
      <c r="C183" s="178">
        <v>102</v>
      </c>
      <c r="D183" s="180" t="s">
        <v>716</v>
      </c>
      <c r="E183" s="614">
        <f t="shared" si="8"/>
        <v>0</v>
      </c>
      <c r="F183" s="315">
        <f t="shared" si="8"/>
        <v>8906</v>
      </c>
      <c r="G183" s="315">
        <f t="shared" si="8"/>
        <v>0</v>
      </c>
      <c r="H183" s="315">
        <f t="shared" si="8"/>
        <v>8906</v>
      </c>
      <c r="I183" s="281">
        <v>1</v>
      </c>
      <c r="J183" s="309"/>
      <c r="K183" s="390">
        <f t="shared" si="9"/>
        <v>0</v>
      </c>
      <c r="L183" s="391">
        <f t="shared" si="9"/>
        <v>0</v>
      </c>
      <c r="M183" s="391">
        <f t="shared" si="9"/>
        <v>8906</v>
      </c>
      <c r="N183" s="391">
        <f t="shared" si="9"/>
        <v>-8906</v>
      </c>
      <c r="O183" s="309"/>
      <c r="P183" s="392">
        <f t="shared" si="10"/>
        <v>0</v>
      </c>
      <c r="Q183" s="392">
        <f t="shared" si="10"/>
        <v>0</v>
      </c>
      <c r="R183" s="392">
        <f t="shared" si="10"/>
        <v>0</v>
      </c>
      <c r="S183" s="392">
        <f t="shared" si="10"/>
        <v>0</v>
      </c>
      <c r="T183" s="392">
        <f t="shared" si="10"/>
        <v>0</v>
      </c>
      <c r="U183" s="392">
        <f t="shared" si="10"/>
        <v>0</v>
      </c>
      <c r="V183" s="392">
        <f t="shared" si="10"/>
        <v>0</v>
      </c>
      <c r="W183" s="389">
        <f t="shared" si="11"/>
        <v>0</v>
      </c>
      <c r="X183" s="312"/>
    </row>
    <row r="184" spans="1:24" s="312" customFormat="1" ht="18.75" thickBot="1">
      <c r="A184" s="328">
        <v>35</v>
      </c>
      <c r="B184" s="181">
        <v>200</v>
      </c>
      <c r="C184" s="1175" t="s">
        <v>717</v>
      </c>
      <c r="D184" s="1175"/>
      <c r="E184" s="921">
        <f>SUMIF($B$594:$B$12469,$B184,E$594:E$12469)</f>
        <v>0</v>
      </c>
      <c r="F184" s="922">
        <f>SUMIF($B$594:$B$12469,$B184,F$594:F$12469)</f>
        <v>0</v>
      </c>
      <c r="G184" s="922">
        <f>SUMIF($B$594:$B$12469,$B184,G$594:G$12469)</f>
        <v>9427</v>
      </c>
      <c r="H184" s="922">
        <f>SUMIF($B$594:$B$12469,$B184,H$594:H$12469)</f>
        <v>9427</v>
      </c>
      <c r="I184" s="308">
        <v>1</v>
      </c>
      <c r="J184" s="309"/>
      <c r="K184" s="923">
        <f>SUMIF($B$594:$B$12469,$B184,K$594:K$12469)</f>
        <v>0</v>
      </c>
      <c r="L184" s="924">
        <f>SUMIF($B$594:$B$12469,$B184,L$594:L$12469)</f>
        <v>0</v>
      </c>
      <c r="M184" s="924">
        <f>SUMIF($B$594:$B$12469,$B184,M$594:M$12469)</f>
        <v>9427</v>
      </c>
      <c r="N184" s="924">
        <f>SUMIF($B$594:$B$12469,$B184,N$594:N$12469)</f>
        <v>-9427</v>
      </c>
      <c r="O184" s="309"/>
      <c r="P184" s="925">
        <f aca="true" t="shared" si="12" ref="P184:V184">SUMIF($B$594:$B$12469,$B184,P$594:P$12469)</f>
        <v>0</v>
      </c>
      <c r="Q184" s="925">
        <f t="shared" si="12"/>
        <v>0</v>
      </c>
      <c r="R184" s="925">
        <f t="shared" si="12"/>
        <v>0</v>
      </c>
      <c r="S184" s="925">
        <f t="shared" si="12"/>
        <v>0</v>
      </c>
      <c r="T184" s="925">
        <f t="shared" si="12"/>
        <v>0</v>
      </c>
      <c r="U184" s="925">
        <f t="shared" si="12"/>
        <v>0</v>
      </c>
      <c r="V184" s="925">
        <f t="shared" si="12"/>
        <v>0</v>
      </c>
      <c r="W184" s="920">
        <f t="shared" si="11"/>
        <v>0</v>
      </c>
      <c r="X184" s="275"/>
    </row>
    <row r="185" spans="1:23" ht="21.75" customHeight="1" thickBot="1">
      <c r="A185" s="329">
        <v>40</v>
      </c>
      <c r="B185" s="185"/>
      <c r="C185" s="186">
        <v>201</v>
      </c>
      <c r="D185" s="179" t="s">
        <v>718</v>
      </c>
      <c r="E185" s="614">
        <f aca="true" t="shared" si="13" ref="E185:H189">SUMIF($C$594:$C$12469,$C185,E$594:E$12469)</f>
        <v>0</v>
      </c>
      <c r="F185" s="315">
        <f t="shared" si="13"/>
        <v>0</v>
      </c>
      <c r="G185" s="315">
        <f t="shared" si="13"/>
        <v>0</v>
      </c>
      <c r="H185" s="315">
        <f t="shared" si="13"/>
        <v>0</v>
      </c>
      <c r="I185" s="281">
        <v>1</v>
      </c>
      <c r="J185" s="309"/>
      <c r="K185" s="390">
        <f aca="true" t="shared" si="14" ref="K185:N189">SUMIF($C$594:$C$12469,$C185,K$594:K$12469)</f>
        <v>0</v>
      </c>
      <c r="L185" s="391">
        <f t="shared" si="14"/>
        <v>0</v>
      </c>
      <c r="M185" s="391">
        <f t="shared" si="14"/>
        <v>0</v>
      </c>
      <c r="N185" s="391">
        <f t="shared" si="14"/>
        <v>0</v>
      </c>
      <c r="O185" s="309"/>
      <c r="P185" s="392">
        <f aca="true" t="shared" si="15" ref="P185:V189">SUMIF($C$594:$C$12469,$C185,P$594:P$12469)</f>
        <v>0</v>
      </c>
      <c r="Q185" s="392">
        <f t="shared" si="15"/>
        <v>0</v>
      </c>
      <c r="R185" s="392">
        <f t="shared" si="15"/>
        <v>0</v>
      </c>
      <c r="S185" s="392">
        <f t="shared" si="15"/>
        <v>0</v>
      </c>
      <c r="T185" s="392">
        <f t="shared" si="15"/>
        <v>0</v>
      </c>
      <c r="U185" s="392">
        <f t="shared" si="15"/>
        <v>0</v>
      </c>
      <c r="V185" s="392">
        <f t="shared" si="15"/>
        <v>0</v>
      </c>
      <c r="W185" s="389">
        <f t="shared" si="11"/>
        <v>0</v>
      </c>
    </row>
    <row r="186" spans="1:24" ht="18.75" thickBot="1">
      <c r="A186" s="329">
        <v>45</v>
      </c>
      <c r="B186" s="177"/>
      <c r="C186" s="178">
        <v>202</v>
      </c>
      <c r="D186" s="187" t="s">
        <v>719</v>
      </c>
      <c r="E186" s="614">
        <f t="shared" si="13"/>
        <v>0</v>
      </c>
      <c r="F186" s="315">
        <f t="shared" si="13"/>
        <v>0</v>
      </c>
      <c r="G186" s="315">
        <f t="shared" si="13"/>
        <v>9427</v>
      </c>
      <c r="H186" s="315">
        <f t="shared" si="13"/>
        <v>9427</v>
      </c>
      <c r="I186" s="281">
        <v>1</v>
      </c>
      <c r="J186" s="309"/>
      <c r="K186" s="390">
        <f t="shared" si="14"/>
        <v>0</v>
      </c>
      <c r="L186" s="391">
        <f t="shared" si="14"/>
        <v>0</v>
      </c>
      <c r="M186" s="391">
        <f t="shared" si="14"/>
        <v>9427</v>
      </c>
      <c r="N186" s="391">
        <f t="shared" si="14"/>
        <v>-9427</v>
      </c>
      <c r="O186" s="309"/>
      <c r="P186" s="392">
        <f t="shared" si="15"/>
        <v>0</v>
      </c>
      <c r="Q186" s="392">
        <f t="shared" si="15"/>
        <v>0</v>
      </c>
      <c r="R186" s="392">
        <f t="shared" si="15"/>
        <v>0</v>
      </c>
      <c r="S186" s="392">
        <f t="shared" si="15"/>
        <v>0</v>
      </c>
      <c r="T186" s="392">
        <f t="shared" si="15"/>
        <v>0</v>
      </c>
      <c r="U186" s="392">
        <f t="shared" si="15"/>
        <v>0</v>
      </c>
      <c r="V186" s="392">
        <f t="shared" si="15"/>
        <v>0</v>
      </c>
      <c r="W186" s="389">
        <f t="shared" si="11"/>
        <v>0</v>
      </c>
      <c r="X186" s="312"/>
    </row>
    <row r="187" spans="1:23" ht="32.25" thickBot="1">
      <c r="A187" s="329">
        <v>50</v>
      </c>
      <c r="B187" s="195"/>
      <c r="C187" s="178">
        <v>205</v>
      </c>
      <c r="D187" s="187" t="s">
        <v>1297</v>
      </c>
      <c r="E187" s="614">
        <f t="shared" si="13"/>
        <v>0</v>
      </c>
      <c r="F187" s="315">
        <f t="shared" si="13"/>
        <v>0</v>
      </c>
      <c r="G187" s="315">
        <f t="shared" si="13"/>
        <v>0</v>
      </c>
      <c r="H187" s="315">
        <f t="shared" si="13"/>
        <v>0</v>
      </c>
      <c r="I187" s="281">
        <v>1</v>
      </c>
      <c r="J187" s="309"/>
      <c r="K187" s="390">
        <f t="shared" si="14"/>
        <v>0</v>
      </c>
      <c r="L187" s="391">
        <f t="shared" si="14"/>
        <v>0</v>
      </c>
      <c r="M187" s="391">
        <f t="shared" si="14"/>
        <v>0</v>
      </c>
      <c r="N187" s="391">
        <f t="shared" si="14"/>
        <v>0</v>
      </c>
      <c r="O187" s="309"/>
      <c r="P187" s="392">
        <f t="shared" si="15"/>
        <v>0</v>
      </c>
      <c r="Q187" s="392">
        <f t="shared" si="15"/>
        <v>0</v>
      </c>
      <c r="R187" s="392">
        <f t="shared" si="15"/>
        <v>0</v>
      </c>
      <c r="S187" s="392">
        <f t="shared" si="15"/>
        <v>0</v>
      </c>
      <c r="T187" s="392">
        <f t="shared" si="15"/>
        <v>0</v>
      </c>
      <c r="U187" s="392">
        <f t="shared" si="15"/>
        <v>0</v>
      </c>
      <c r="V187" s="392">
        <f t="shared" si="15"/>
        <v>0</v>
      </c>
      <c r="W187" s="389">
        <f t="shared" si="11"/>
        <v>0</v>
      </c>
    </row>
    <row r="188" spans="1:23" ht="21.75" customHeight="1" thickBot="1">
      <c r="A188" s="329">
        <v>55</v>
      </c>
      <c r="B188" s="195"/>
      <c r="C188" s="178">
        <v>208</v>
      </c>
      <c r="D188" s="206" t="s">
        <v>1298</v>
      </c>
      <c r="E188" s="614">
        <f t="shared" si="13"/>
        <v>0</v>
      </c>
      <c r="F188" s="315">
        <f t="shared" si="13"/>
        <v>0</v>
      </c>
      <c r="G188" s="315">
        <f t="shared" si="13"/>
        <v>0</v>
      </c>
      <c r="H188" s="315">
        <f t="shared" si="13"/>
        <v>0</v>
      </c>
      <c r="I188" s="281">
        <v>1</v>
      </c>
      <c r="J188" s="309"/>
      <c r="K188" s="390">
        <f t="shared" si="14"/>
        <v>0</v>
      </c>
      <c r="L188" s="391">
        <f t="shared" si="14"/>
        <v>0</v>
      </c>
      <c r="M188" s="391">
        <f t="shared" si="14"/>
        <v>0</v>
      </c>
      <c r="N188" s="391">
        <f t="shared" si="14"/>
        <v>0</v>
      </c>
      <c r="O188" s="309"/>
      <c r="P188" s="392">
        <f t="shared" si="15"/>
        <v>0</v>
      </c>
      <c r="Q188" s="392">
        <f t="shared" si="15"/>
        <v>0</v>
      </c>
      <c r="R188" s="392">
        <f t="shared" si="15"/>
        <v>0</v>
      </c>
      <c r="S188" s="392">
        <f t="shared" si="15"/>
        <v>0</v>
      </c>
      <c r="T188" s="392">
        <f t="shared" si="15"/>
        <v>0</v>
      </c>
      <c r="U188" s="392">
        <f t="shared" si="15"/>
        <v>0</v>
      </c>
      <c r="V188" s="392">
        <f t="shared" si="15"/>
        <v>0</v>
      </c>
      <c r="W188" s="389">
        <f t="shared" si="11"/>
        <v>0</v>
      </c>
    </row>
    <row r="189" spans="1:23" ht="18.75" thickBot="1">
      <c r="A189" s="329">
        <v>60</v>
      </c>
      <c r="B189" s="185"/>
      <c r="C189" s="184">
        <v>209</v>
      </c>
      <c r="D189" s="190" t="s">
        <v>1299</v>
      </c>
      <c r="E189" s="614">
        <f t="shared" si="13"/>
        <v>0</v>
      </c>
      <c r="F189" s="315">
        <f t="shared" si="13"/>
        <v>0</v>
      </c>
      <c r="G189" s="315">
        <f t="shared" si="13"/>
        <v>0</v>
      </c>
      <c r="H189" s="315">
        <f t="shared" si="13"/>
        <v>0</v>
      </c>
      <c r="I189" s="281">
        <v>1</v>
      </c>
      <c r="J189" s="309"/>
      <c r="K189" s="390">
        <f t="shared" si="14"/>
        <v>0</v>
      </c>
      <c r="L189" s="391">
        <f t="shared" si="14"/>
        <v>0</v>
      </c>
      <c r="M189" s="391">
        <f t="shared" si="14"/>
        <v>0</v>
      </c>
      <c r="N189" s="391">
        <f t="shared" si="14"/>
        <v>0</v>
      </c>
      <c r="O189" s="309"/>
      <c r="P189" s="392">
        <f t="shared" si="15"/>
        <v>0</v>
      </c>
      <c r="Q189" s="392">
        <f t="shared" si="15"/>
        <v>0</v>
      </c>
      <c r="R189" s="392">
        <f t="shared" si="15"/>
        <v>0</v>
      </c>
      <c r="S189" s="392">
        <f t="shared" si="15"/>
        <v>0</v>
      </c>
      <c r="T189" s="392">
        <f t="shared" si="15"/>
        <v>0</v>
      </c>
      <c r="U189" s="392">
        <f t="shared" si="15"/>
        <v>0</v>
      </c>
      <c r="V189" s="392">
        <f t="shared" si="15"/>
        <v>0</v>
      </c>
      <c r="W189" s="389">
        <f t="shared" si="11"/>
        <v>0</v>
      </c>
    </row>
    <row r="190" spans="1:24" s="312" customFormat="1" ht="18.75" thickBot="1">
      <c r="A190" s="328">
        <v>65</v>
      </c>
      <c r="B190" s="181">
        <v>500</v>
      </c>
      <c r="C190" s="1176" t="s">
        <v>1300</v>
      </c>
      <c r="D190" s="1176"/>
      <c r="E190" s="921">
        <f>SUMIF($B$594:$B$12469,$B190,E$594:E$12469)</f>
        <v>0</v>
      </c>
      <c r="F190" s="922">
        <f>SUMIF($B$594:$B$12469,$B190,F$594:F$12469)</f>
        <v>2760</v>
      </c>
      <c r="G190" s="922">
        <f>SUMIF($B$594:$B$12469,$B190,G$594:G$12469)</f>
        <v>803</v>
      </c>
      <c r="H190" s="922">
        <f>SUMIF($B$594:$B$12469,$B190,H$594:H$12469)</f>
        <v>3563</v>
      </c>
      <c r="I190" s="308">
        <v>1</v>
      </c>
      <c r="J190" s="309"/>
      <c r="K190" s="923">
        <f>SUMIF($B$594:$B$12469,$B190,K$594:K$12469)</f>
        <v>0</v>
      </c>
      <c r="L190" s="924">
        <f>SUMIF($B$594:$B$12469,$B190,L$594:L$12469)</f>
        <v>0</v>
      </c>
      <c r="M190" s="924">
        <f>SUMIF($B$594:$B$12469,$B190,M$594:M$12469)</f>
        <v>3563</v>
      </c>
      <c r="N190" s="924">
        <f>SUMIF($B$594:$B$12469,$B190,N$594:N$12469)</f>
        <v>-3563</v>
      </c>
      <c r="O190" s="309"/>
      <c r="P190" s="925">
        <f aca="true" t="shared" si="16" ref="P190:V190">SUMIF($B$594:$B$12469,$B190,P$594:P$12469)</f>
        <v>0</v>
      </c>
      <c r="Q190" s="925">
        <f t="shared" si="16"/>
        <v>0</v>
      </c>
      <c r="R190" s="925">
        <f t="shared" si="16"/>
        <v>0</v>
      </c>
      <c r="S190" s="925">
        <f t="shared" si="16"/>
        <v>0</v>
      </c>
      <c r="T190" s="925">
        <f t="shared" si="16"/>
        <v>0</v>
      </c>
      <c r="U190" s="925">
        <f t="shared" si="16"/>
        <v>0</v>
      </c>
      <c r="V190" s="925">
        <f t="shared" si="16"/>
        <v>0</v>
      </c>
      <c r="W190" s="920">
        <f t="shared" si="11"/>
        <v>0</v>
      </c>
      <c r="X190" s="275"/>
    </row>
    <row r="191" spans="1:23" ht="32.25" thickBot="1">
      <c r="A191" s="329">
        <v>70</v>
      </c>
      <c r="B191" s="185"/>
      <c r="C191" s="207">
        <v>551</v>
      </c>
      <c r="D191" s="610" t="s">
        <v>1301</v>
      </c>
      <c r="E191" s="614">
        <f aca="true" t="shared" si="17" ref="E191:H195">SUMIF($C$594:$C$12469,$C191,E$594:E$12469)</f>
        <v>0</v>
      </c>
      <c r="F191" s="315">
        <f t="shared" si="17"/>
        <v>1610</v>
      </c>
      <c r="G191" s="315">
        <f t="shared" si="17"/>
        <v>416</v>
      </c>
      <c r="H191" s="315">
        <f t="shared" si="17"/>
        <v>2026</v>
      </c>
      <c r="I191" s="281">
        <v>1</v>
      </c>
      <c r="J191" s="309"/>
      <c r="K191" s="390">
        <f aca="true" t="shared" si="18" ref="K191:N195">SUMIF($C$594:$C$12469,$C191,K$594:K$12469)</f>
        <v>0</v>
      </c>
      <c r="L191" s="391">
        <f t="shared" si="18"/>
        <v>0</v>
      </c>
      <c r="M191" s="391">
        <f t="shared" si="18"/>
        <v>2026</v>
      </c>
      <c r="N191" s="391">
        <f t="shared" si="18"/>
        <v>-2026</v>
      </c>
      <c r="O191" s="309"/>
      <c r="P191" s="392">
        <f aca="true" t="shared" si="19" ref="P191:V195">SUMIF($C$594:$C$12469,$C191,P$594:P$12469)</f>
        <v>0</v>
      </c>
      <c r="Q191" s="392">
        <f t="shared" si="19"/>
        <v>0</v>
      </c>
      <c r="R191" s="392">
        <f t="shared" si="19"/>
        <v>0</v>
      </c>
      <c r="S191" s="392">
        <f t="shared" si="19"/>
        <v>0</v>
      </c>
      <c r="T191" s="392">
        <f t="shared" si="19"/>
        <v>0</v>
      </c>
      <c r="U191" s="392">
        <f t="shared" si="19"/>
        <v>0</v>
      </c>
      <c r="V191" s="392">
        <f t="shared" si="19"/>
        <v>0</v>
      </c>
      <c r="W191" s="389">
        <f t="shared" si="11"/>
        <v>0</v>
      </c>
    </row>
    <row r="192" spans="1:24" ht="18.75" thickBot="1">
      <c r="A192" s="329">
        <v>75</v>
      </c>
      <c r="B192" s="185"/>
      <c r="C192" s="208">
        <f>C191+1</f>
        <v>552</v>
      </c>
      <c r="D192" s="611" t="s">
        <v>1302</v>
      </c>
      <c r="E192" s="614">
        <f t="shared" si="17"/>
        <v>0</v>
      </c>
      <c r="F192" s="315">
        <f t="shared" si="17"/>
        <v>0</v>
      </c>
      <c r="G192" s="315">
        <f t="shared" si="17"/>
        <v>0</v>
      </c>
      <c r="H192" s="315">
        <f t="shared" si="17"/>
        <v>0</v>
      </c>
      <c r="I192" s="281">
        <v>1</v>
      </c>
      <c r="J192" s="309"/>
      <c r="K192" s="390">
        <f t="shared" si="18"/>
        <v>0</v>
      </c>
      <c r="L192" s="391">
        <f t="shared" si="18"/>
        <v>0</v>
      </c>
      <c r="M192" s="391">
        <f t="shared" si="18"/>
        <v>0</v>
      </c>
      <c r="N192" s="391">
        <f t="shared" si="18"/>
        <v>0</v>
      </c>
      <c r="O192" s="309"/>
      <c r="P192" s="392">
        <f t="shared" si="19"/>
        <v>0</v>
      </c>
      <c r="Q192" s="392">
        <f t="shared" si="19"/>
        <v>0</v>
      </c>
      <c r="R192" s="392">
        <f t="shared" si="19"/>
        <v>0</v>
      </c>
      <c r="S192" s="392">
        <f t="shared" si="19"/>
        <v>0</v>
      </c>
      <c r="T192" s="392">
        <f t="shared" si="19"/>
        <v>0</v>
      </c>
      <c r="U192" s="392">
        <f t="shared" si="19"/>
        <v>0</v>
      </c>
      <c r="V192" s="392">
        <f t="shared" si="19"/>
        <v>0</v>
      </c>
      <c r="W192" s="389">
        <f t="shared" si="11"/>
        <v>0</v>
      </c>
      <c r="X192" s="312"/>
    </row>
    <row r="193" spans="1:23" ht="18.75" thickBot="1">
      <c r="A193" s="329">
        <v>80</v>
      </c>
      <c r="B193" s="185"/>
      <c r="C193" s="208">
        <v>560</v>
      </c>
      <c r="D193" s="612" t="s">
        <v>1303</v>
      </c>
      <c r="E193" s="614">
        <f t="shared" si="17"/>
        <v>0</v>
      </c>
      <c r="F193" s="315">
        <f t="shared" si="17"/>
        <v>712</v>
      </c>
      <c r="G193" s="315">
        <f t="shared" si="17"/>
        <v>262</v>
      </c>
      <c r="H193" s="315">
        <f t="shared" si="17"/>
        <v>974</v>
      </c>
      <c r="I193" s="281">
        <v>1</v>
      </c>
      <c r="J193" s="309"/>
      <c r="K193" s="390">
        <f t="shared" si="18"/>
        <v>0</v>
      </c>
      <c r="L193" s="391">
        <f t="shared" si="18"/>
        <v>0</v>
      </c>
      <c r="M193" s="391">
        <f t="shared" si="18"/>
        <v>974</v>
      </c>
      <c r="N193" s="391">
        <f t="shared" si="18"/>
        <v>-974</v>
      </c>
      <c r="O193" s="309"/>
      <c r="P193" s="392">
        <f t="shared" si="19"/>
        <v>0</v>
      </c>
      <c r="Q193" s="392">
        <f t="shared" si="19"/>
        <v>0</v>
      </c>
      <c r="R193" s="392">
        <f t="shared" si="19"/>
        <v>0</v>
      </c>
      <c r="S193" s="392">
        <f t="shared" si="19"/>
        <v>0</v>
      </c>
      <c r="T193" s="392">
        <f t="shared" si="19"/>
        <v>0</v>
      </c>
      <c r="U193" s="392">
        <f t="shared" si="19"/>
        <v>0</v>
      </c>
      <c r="V193" s="392">
        <f t="shared" si="19"/>
        <v>0</v>
      </c>
      <c r="W193" s="389">
        <f t="shared" si="11"/>
        <v>0</v>
      </c>
    </row>
    <row r="194" spans="1:23" ht="22.5" customHeight="1" thickBot="1">
      <c r="A194" s="329">
        <v>85</v>
      </c>
      <c r="B194" s="185"/>
      <c r="C194" s="208">
        <v>580</v>
      </c>
      <c r="D194" s="611" t="s">
        <v>1304</v>
      </c>
      <c r="E194" s="614">
        <f t="shared" si="17"/>
        <v>0</v>
      </c>
      <c r="F194" s="315">
        <f t="shared" si="17"/>
        <v>438</v>
      </c>
      <c r="G194" s="315">
        <f t="shared" si="17"/>
        <v>125</v>
      </c>
      <c r="H194" s="315">
        <f t="shared" si="17"/>
        <v>563</v>
      </c>
      <c r="I194" s="281">
        <v>1</v>
      </c>
      <c r="J194" s="309"/>
      <c r="K194" s="390">
        <f t="shared" si="18"/>
        <v>0</v>
      </c>
      <c r="L194" s="391">
        <f t="shared" si="18"/>
        <v>0</v>
      </c>
      <c r="M194" s="391">
        <f t="shared" si="18"/>
        <v>563</v>
      </c>
      <c r="N194" s="391">
        <f t="shared" si="18"/>
        <v>-563</v>
      </c>
      <c r="O194" s="309"/>
      <c r="P194" s="392">
        <f t="shared" si="19"/>
        <v>0</v>
      </c>
      <c r="Q194" s="392">
        <f t="shared" si="19"/>
        <v>0</v>
      </c>
      <c r="R194" s="392">
        <f t="shared" si="19"/>
        <v>0</v>
      </c>
      <c r="S194" s="392">
        <f t="shared" si="19"/>
        <v>0</v>
      </c>
      <c r="T194" s="392">
        <f t="shared" si="19"/>
        <v>0</v>
      </c>
      <c r="U194" s="392">
        <f t="shared" si="19"/>
        <v>0</v>
      </c>
      <c r="V194" s="392">
        <f t="shared" si="19"/>
        <v>0</v>
      </c>
      <c r="W194" s="389">
        <f t="shared" si="11"/>
        <v>0</v>
      </c>
    </row>
    <row r="195" spans="1:23" ht="32.25" thickBot="1">
      <c r="A195" s="329">
        <v>90</v>
      </c>
      <c r="B195" s="185"/>
      <c r="C195" s="209">
        <v>590</v>
      </c>
      <c r="D195" s="613" t="s">
        <v>1305</v>
      </c>
      <c r="E195" s="614">
        <f t="shared" si="17"/>
        <v>0</v>
      </c>
      <c r="F195" s="315">
        <f t="shared" si="17"/>
        <v>0</v>
      </c>
      <c r="G195" s="315">
        <f t="shared" si="17"/>
        <v>0</v>
      </c>
      <c r="H195" s="315">
        <f t="shared" si="17"/>
        <v>0</v>
      </c>
      <c r="I195" s="281">
        <v>1</v>
      </c>
      <c r="J195" s="309"/>
      <c r="K195" s="390">
        <f t="shared" si="18"/>
        <v>0</v>
      </c>
      <c r="L195" s="391">
        <f t="shared" si="18"/>
        <v>0</v>
      </c>
      <c r="M195" s="391">
        <f t="shared" si="18"/>
        <v>0</v>
      </c>
      <c r="N195" s="391">
        <f t="shared" si="18"/>
        <v>0</v>
      </c>
      <c r="O195" s="309"/>
      <c r="P195" s="392">
        <f t="shared" si="19"/>
        <v>0</v>
      </c>
      <c r="Q195" s="392">
        <f t="shared" si="19"/>
        <v>0</v>
      </c>
      <c r="R195" s="392">
        <f t="shared" si="19"/>
        <v>0</v>
      </c>
      <c r="S195" s="392">
        <f t="shared" si="19"/>
        <v>0</v>
      </c>
      <c r="T195" s="392">
        <f t="shared" si="19"/>
        <v>0</v>
      </c>
      <c r="U195" s="392">
        <f t="shared" si="19"/>
        <v>0</v>
      </c>
      <c r="V195" s="392">
        <f t="shared" si="19"/>
        <v>0</v>
      </c>
      <c r="W195" s="389">
        <f t="shared" si="11"/>
        <v>0</v>
      </c>
    </row>
    <row r="196" spans="1:24" s="312" customFormat="1" ht="24" customHeight="1" thickBot="1">
      <c r="A196" s="328">
        <v>115</v>
      </c>
      <c r="B196" s="181">
        <v>800</v>
      </c>
      <c r="C196" s="1203" t="s">
        <v>1306</v>
      </c>
      <c r="D196" s="1204"/>
      <c r="E196" s="615">
        <f aca="true" t="shared" si="20" ref="E196:H197">SUMIF($B$594:$B$12469,$B196,E$594:E$12469)</f>
        <v>0</v>
      </c>
      <c r="F196" s="393">
        <f t="shared" si="20"/>
        <v>0</v>
      </c>
      <c r="G196" s="393">
        <f t="shared" si="20"/>
        <v>0</v>
      </c>
      <c r="H196" s="393">
        <f t="shared" si="20"/>
        <v>0</v>
      </c>
      <c r="I196" s="281">
        <v>1</v>
      </c>
      <c r="J196" s="309"/>
      <c r="K196" s="394">
        <f aca="true" t="shared" si="21" ref="K196:N197">SUMIF($B$594:$B$12469,$B196,K$594:K$12469)</f>
        <v>0</v>
      </c>
      <c r="L196" s="395">
        <f t="shared" si="21"/>
        <v>0</v>
      </c>
      <c r="M196" s="395">
        <f t="shared" si="21"/>
        <v>0</v>
      </c>
      <c r="N196" s="395">
        <f t="shared" si="21"/>
        <v>0</v>
      </c>
      <c r="O196" s="309"/>
      <c r="P196" s="396">
        <f aca="true" t="shared" si="22" ref="P196:V197">SUMIF($B$594:$B$12469,$B196,P$594:P$12469)</f>
        <v>0</v>
      </c>
      <c r="Q196" s="396">
        <f t="shared" si="22"/>
        <v>0</v>
      </c>
      <c r="R196" s="396">
        <f t="shared" si="22"/>
        <v>0</v>
      </c>
      <c r="S196" s="396">
        <f t="shared" si="22"/>
        <v>0</v>
      </c>
      <c r="T196" s="396">
        <f t="shared" si="22"/>
        <v>0</v>
      </c>
      <c r="U196" s="396">
        <f t="shared" si="22"/>
        <v>0</v>
      </c>
      <c r="V196" s="396">
        <f t="shared" si="22"/>
        <v>0</v>
      </c>
      <c r="W196" s="389">
        <f t="shared" si="11"/>
        <v>0</v>
      </c>
      <c r="X196" s="275"/>
    </row>
    <row r="197" spans="1:24" s="312" customFormat="1" ht="18.75" thickBot="1">
      <c r="A197" s="328">
        <v>125</v>
      </c>
      <c r="B197" s="181">
        <v>1000</v>
      </c>
      <c r="C197" s="1177" t="s">
        <v>1307</v>
      </c>
      <c r="D197" s="1177"/>
      <c r="E197" s="615">
        <f t="shared" si="20"/>
        <v>0</v>
      </c>
      <c r="F197" s="393">
        <f t="shared" si="20"/>
        <v>29680</v>
      </c>
      <c r="G197" s="393">
        <f t="shared" si="20"/>
        <v>25145</v>
      </c>
      <c r="H197" s="393">
        <f t="shared" si="20"/>
        <v>54825</v>
      </c>
      <c r="I197" s="281">
        <v>1</v>
      </c>
      <c r="J197" s="309"/>
      <c r="K197" s="394">
        <f t="shared" si="21"/>
        <v>0</v>
      </c>
      <c r="L197" s="395">
        <f t="shared" si="21"/>
        <v>0</v>
      </c>
      <c r="M197" s="395">
        <f t="shared" si="21"/>
        <v>54825</v>
      </c>
      <c r="N197" s="395">
        <f t="shared" si="21"/>
        <v>-54825</v>
      </c>
      <c r="O197" s="309"/>
      <c r="P197" s="394">
        <f t="shared" si="22"/>
        <v>0</v>
      </c>
      <c r="Q197" s="394">
        <f t="shared" si="22"/>
        <v>0</v>
      </c>
      <c r="R197" s="394">
        <f t="shared" si="22"/>
        <v>38423</v>
      </c>
      <c r="S197" s="394">
        <f t="shared" si="22"/>
        <v>-38423</v>
      </c>
      <c r="T197" s="394">
        <f t="shared" si="22"/>
        <v>0</v>
      </c>
      <c r="U197" s="394">
        <f t="shared" si="22"/>
        <v>0</v>
      </c>
      <c r="V197" s="394">
        <f t="shared" si="22"/>
        <v>0</v>
      </c>
      <c r="W197" s="389">
        <f t="shared" si="11"/>
        <v>-38423</v>
      </c>
      <c r="X197" s="275"/>
    </row>
    <row r="198" spans="1:24" ht="18.75" thickBot="1">
      <c r="A198" s="329">
        <v>130</v>
      </c>
      <c r="B198" s="177"/>
      <c r="C198" s="186">
        <v>1011</v>
      </c>
      <c r="D198" s="210" t="s">
        <v>1308</v>
      </c>
      <c r="E198" s="614">
        <f aca="true" t="shared" si="23" ref="E198:H214">SUMIF($C$594:$C$12469,$C198,E$594:E$12469)</f>
        <v>0</v>
      </c>
      <c r="F198" s="315">
        <f t="shared" si="23"/>
        <v>0</v>
      </c>
      <c r="G198" s="315">
        <f t="shared" si="23"/>
        <v>0</v>
      </c>
      <c r="H198" s="315">
        <f t="shared" si="23"/>
        <v>0</v>
      </c>
      <c r="I198" s="281">
        <v>1</v>
      </c>
      <c r="J198" s="309"/>
      <c r="K198" s="390">
        <f aca="true" t="shared" si="24" ref="K198:N214">SUMIF($C$594:$C$12469,$C198,K$594:K$12469)</f>
        <v>0</v>
      </c>
      <c r="L198" s="391">
        <f t="shared" si="24"/>
        <v>0</v>
      </c>
      <c r="M198" s="391">
        <f t="shared" si="24"/>
        <v>0</v>
      </c>
      <c r="N198" s="391">
        <f t="shared" si="24"/>
        <v>0</v>
      </c>
      <c r="O198" s="309"/>
      <c r="P198" s="390">
        <f aca="true" t="shared" si="25" ref="P198:V207">SUMIF($C$594:$C$12469,$C198,P$594:P$12469)</f>
        <v>0</v>
      </c>
      <c r="Q198" s="390">
        <f t="shared" si="25"/>
        <v>0</v>
      </c>
      <c r="R198" s="390">
        <f t="shared" si="25"/>
        <v>0</v>
      </c>
      <c r="S198" s="390">
        <f t="shared" si="25"/>
        <v>0</v>
      </c>
      <c r="T198" s="390">
        <f t="shared" si="25"/>
        <v>0</v>
      </c>
      <c r="U198" s="390">
        <f t="shared" si="25"/>
        <v>0</v>
      </c>
      <c r="V198" s="390">
        <f t="shared" si="25"/>
        <v>0</v>
      </c>
      <c r="W198" s="389">
        <f t="shared" si="11"/>
        <v>0</v>
      </c>
      <c r="X198" s="312"/>
    </row>
    <row r="199" spans="1:24" ht="18.75" thickBot="1">
      <c r="A199" s="329">
        <v>135</v>
      </c>
      <c r="B199" s="177"/>
      <c r="C199" s="178">
        <v>1012</v>
      </c>
      <c r="D199" s="187" t="s">
        <v>1309</v>
      </c>
      <c r="E199" s="614">
        <f t="shared" si="23"/>
        <v>0</v>
      </c>
      <c r="F199" s="315">
        <f t="shared" si="23"/>
        <v>0</v>
      </c>
      <c r="G199" s="315">
        <f t="shared" si="23"/>
        <v>0</v>
      </c>
      <c r="H199" s="315">
        <f t="shared" si="23"/>
        <v>0</v>
      </c>
      <c r="I199" s="281">
        <v>1</v>
      </c>
      <c r="J199" s="309"/>
      <c r="K199" s="390">
        <f t="shared" si="24"/>
        <v>0</v>
      </c>
      <c r="L199" s="391">
        <f t="shared" si="24"/>
        <v>0</v>
      </c>
      <c r="M199" s="391">
        <f t="shared" si="24"/>
        <v>0</v>
      </c>
      <c r="N199" s="391">
        <f t="shared" si="24"/>
        <v>0</v>
      </c>
      <c r="O199" s="309"/>
      <c r="P199" s="390">
        <f t="shared" si="25"/>
        <v>0</v>
      </c>
      <c r="Q199" s="390">
        <f t="shared" si="25"/>
        <v>0</v>
      </c>
      <c r="R199" s="390">
        <f t="shared" si="25"/>
        <v>0</v>
      </c>
      <c r="S199" s="390">
        <f t="shared" si="25"/>
        <v>0</v>
      </c>
      <c r="T199" s="390">
        <f t="shared" si="25"/>
        <v>0</v>
      </c>
      <c r="U199" s="390">
        <f t="shared" si="25"/>
        <v>0</v>
      </c>
      <c r="V199" s="390">
        <f t="shared" si="25"/>
        <v>0</v>
      </c>
      <c r="W199" s="389">
        <f t="shared" si="11"/>
        <v>0</v>
      </c>
      <c r="X199" s="312"/>
    </row>
    <row r="200" spans="1:23" ht="18.75" thickBot="1">
      <c r="A200" s="329">
        <v>140</v>
      </c>
      <c r="B200" s="177"/>
      <c r="C200" s="178">
        <v>1013</v>
      </c>
      <c r="D200" s="187" t="s">
        <v>1310</v>
      </c>
      <c r="E200" s="614">
        <f t="shared" si="23"/>
        <v>0</v>
      </c>
      <c r="F200" s="315">
        <f t="shared" si="23"/>
        <v>0</v>
      </c>
      <c r="G200" s="315">
        <f t="shared" si="23"/>
        <v>0</v>
      </c>
      <c r="H200" s="315">
        <f t="shared" si="23"/>
        <v>0</v>
      </c>
      <c r="I200" s="281">
        <v>1</v>
      </c>
      <c r="J200" s="309"/>
      <c r="K200" s="390">
        <f t="shared" si="24"/>
        <v>0</v>
      </c>
      <c r="L200" s="391">
        <f t="shared" si="24"/>
        <v>0</v>
      </c>
      <c r="M200" s="391">
        <f t="shared" si="24"/>
        <v>0</v>
      </c>
      <c r="N200" s="391">
        <f t="shared" si="24"/>
        <v>0</v>
      </c>
      <c r="O200" s="309"/>
      <c r="P200" s="390">
        <f t="shared" si="25"/>
        <v>0</v>
      </c>
      <c r="Q200" s="390">
        <f t="shared" si="25"/>
        <v>0</v>
      </c>
      <c r="R200" s="390">
        <f t="shared" si="25"/>
        <v>0</v>
      </c>
      <c r="S200" s="390">
        <f t="shared" si="25"/>
        <v>0</v>
      </c>
      <c r="T200" s="390">
        <f t="shared" si="25"/>
        <v>0</v>
      </c>
      <c r="U200" s="390">
        <f t="shared" si="25"/>
        <v>0</v>
      </c>
      <c r="V200" s="390">
        <f t="shared" si="25"/>
        <v>0</v>
      </c>
      <c r="W200" s="389">
        <f t="shared" si="11"/>
        <v>0</v>
      </c>
    </row>
    <row r="201" spans="1:23" ht="18.75" thickBot="1">
      <c r="A201" s="329">
        <v>145</v>
      </c>
      <c r="B201" s="177"/>
      <c r="C201" s="178">
        <v>1014</v>
      </c>
      <c r="D201" s="187" t="s">
        <v>1311</v>
      </c>
      <c r="E201" s="614">
        <f t="shared" si="23"/>
        <v>0</v>
      </c>
      <c r="F201" s="315">
        <f t="shared" si="23"/>
        <v>0</v>
      </c>
      <c r="G201" s="315">
        <f t="shared" si="23"/>
        <v>0</v>
      </c>
      <c r="H201" s="315">
        <f t="shared" si="23"/>
        <v>0</v>
      </c>
      <c r="I201" s="281">
        <v>1</v>
      </c>
      <c r="J201" s="309"/>
      <c r="K201" s="390">
        <f t="shared" si="24"/>
        <v>0</v>
      </c>
      <c r="L201" s="391">
        <f t="shared" si="24"/>
        <v>0</v>
      </c>
      <c r="M201" s="391">
        <f t="shared" si="24"/>
        <v>0</v>
      </c>
      <c r="N201" s="391">
        <f t="shared" si="24"/>
        <v>0</v>
      </c>
      <c r="O201" s="309"/>
      <c r="P201" s="390">
        <f t="shared" si="25"/>
        <v>0</v>
      </c>
      <c r="Q201" s="390">
        <f t="shared" si="25"/>
        <v>0</v>
      </c>
      <c r="R201" s="390">
        <f t="shared" si="25"/>
        <v>0</v>
      </c>
      <c r="S201" s="390">
        <f t="shared" si="25"/>
        <v>0</v>
      </c>
      <c r="T201" s="390">
        <f t="shared" si="25"/>
        <v>0</v>
      </c>
      <c r="U201" s="390">
        <f t="shared" si="25"/>
        <v>0</v>
      </c>
      <c r="V201" s="390">
        <f t="shared" si="25"/>
        <v>0</v>
      </c>
      <c r="W201" s="389">
        <f t="shared" si="11"/>
        <v>0</v>
      </c>
    </row>
    <row r="202" spans="1:23" ht="18.75" thickBot="1">
      <c r="A202" s="329">
        <v>150</v>
      </c>
      <c r="B202" s="177"/>
      <c r="C202" s="178">
        <v>1015</v>
      </c>
      <c r="D202" s="187" t="s">
        <v>1312</v>
      </c>
      <c r="E202" s="614">
        <f t="shared" si="23"/>
        <v>0</v>
      </c>
      <c r="F202" s="315">
        <f t="shared" si="23"/>
        <v>0</v>
      </c>
      <c r="G202" s="315">
        <f t="shared" si="23"/>
        <v>3904</v>
      </c>
      <c r="H202" s="315">
        <f t="shared" si="23"/>
        <v>3904</v>
      </c>
      <c r="I202" s="281">
        <v>1</v>
      </c>
      <c r="J202" s="309"/>
      <c r="K202" s="390">
        <f t="shared" si="24"/>
        <v>0</v>
      </c>
      <c r="L202" s="391">
        <f t="shared" si="24"/>
        <v>0</v>
      </c>
      <c r="M202" s="391">
        <f t="shared" si="24"/>
        <v>3904</v>
      </c>
      <c r="N202" s="391">
        <f t="shared" si="24"/>
        <v>-3904</v>
      </c>
      <c r="O202" s="309"/>
      <c r="P202" s="390">
        <f t="shared" si="25"/>
        <v>0</v>
      </c>
      <c r="Q202" s="390">
        <f t="shared" si="25"/>
        <v>0</v>
      </c>
      <c r="R202" s="390">
        <f t="shared" si="25"/>
        <v>3904</v>
      </c>
      <c r="S202" s="390">
        <f t="shared" si="25"/>
        <v>-3904</v>
      </c>
      <c r="T202" s="390">
        <f t="shared" si="25"/>
        <v>0</v>
      </c>
      <c r="U202" s="390">
        <f t="shared" si="25"/>
        <v>0</v>
      </c>
      <c r="V202" s="390">
        <f t="shared" si="25"/>
        <v>0</v>
      </c>
      <c r="W202" s="389">
        <f t="shared" si="11"/>
        <v>-3904</v>
      </c>
    </row>
    <row r="203" spans="1:23" ht="18.75" thickBot="1">
      <c r="A203" s="329">
        <v>155</v>
      </c>
      <c r="B203" s="177"/>
      <c r="C203" s="178">
        <v>1016</v>
      </c>
      <c r="D203" s="187" t="s">
        <v>1313</v>
      </c>
      <c r="E203" s="614">
        <f t="shared" si="23"/>
        <v>0</v>
      </c>
      <c r="F203" s="315">
        <f t="shared" si="23"/>
        <v>0</v>
      </c>
      <c r="G203" s="315">
        <f t="shared" si="23"/>
        <v>555</v>
      </c>
      <c r="H203" s="315">
        <f t="shared" si="23"/>
        <v>555</v>
      </c>
      <c r="I203" s="281">
        <v>1</v>
      </c>
      <c r="J203" s="309"/>
      <c r="K203" s="390">
        <f t="shared" si="24"/>
        <v>0</v>
      </c>
      <c r="L203" s="391">
        <f t="shared" si="24"/>
        <v>0</v>
      </c>
      <c r="M203" s="391">
        <f t="shared" si="24"/>
        <v>555</v>
      </c>
      <c r="N203" s="391">
        <f t="shared" si="24"/>
        <v>-555</v>
      </c>
      <c r="O203" s="309"/>
      <c r="P203" s="390">
        <f t="shared" si="25"/>
        <v>0</v>
      </c>
      <c r="Q203" s="390">
        <f t="shared" si="25"/>
        <v>0</v>
      </c>
      <c r="R203" s="390">
        <f t="shared" si="25"/>
        <v>555</v>
      </c>
      <c r="S203" s="390">
        <f t="shared" si="25"/>
        <v>-555</v>
      </c>
      <c r="T203" s="390">
        <f t="shared" si="25"/>
        <v>0</v>
      </c>
      <c r="U203" s="390">
        <f t="shared" si="25"/>
        <v>0</v>
      </c>
      <c r="V203" s="390">
        <f t="shared" si="25"/>
        <v>0</v>
      </c>
      <c r="W203" s="389">
        <f t="shared" si="11"/>
        <v>-555</v>
      </c>
    </row>
    <row r="204" spans="1:23" ht="18.75" thickBot="1">
      <c r="A204" s="329">
        <v>160</v>
      </c>
      <c r="B204" s="182"/>
      <c r="C204" s="211">
        <v>1020</v>
      </c>
      <c r="D204" s="212" t="s">
        <v>1314</v>
      </c>
      <c r="E204" s="614">
        <f t="shared" si="23"/>
        <v>0</v>
      </c>
      <c r="F204" s="315">
        <f t="shared" si="23"/>
        <v>29680</v>
      </c>
      <c r="G204" s="315">
        <f t="shared" si="23"/>
        <v>4284</v>
      </c>
      <c r="H204" s="315">
        <f t="shared" si="23"/>
        <v>33964</v>
      </c>
      <c r="I204" s="281">
        <v>1</v>
      </c>
      <c r="J204" s="309"/>
      <c r="K204" s="390">
        <f t="shared" si="24"/>
        <v>0</v>
      </c>
      <c r="L204" s="391">
        <f t="shared" si="24"/>
        <v>0</v>
      </c>
      <c r="M204" s="391">
        <f t="shared" si="24"/>
        <v>33964</v>
      </c>
      <c r="N204" s="391">
        <f t="shared" si="24"/>
        <v>-33964</v>
      </c>
      <c r="O204" s="309"/>
      <c r="P204" s="390">
        <f t="shared" si="25"/>
        <v>0</v>
      </c>
      <c r="Q204" s="390">
        <f t="shared" si="25"/>
        <v>0</v>
      </c>
      <c r="R204" s="390">
        <f t="shared" si="25"/>
        <v>33964</v>
      </c>
      <c r="S204" s="390">
        <f t="shared" si="25"/>
        <v>-33964</v>
      </c>
      <c r="T204" s="390">
        <f t="shared" si="25"/>
        <v>0</v>
      </c>
      <c r="U204" s="390">
        <f t="shared" si="25"/>
        <v>0</v>
      </c>
      <c r="V204" s="390">
        <f t="shared" si="25"/>
        <v>0</v>
      </c>
      <c r="W204" s="389">
        <f t="shared" si="11"/>
        <v>-33964</v>
      </c>
    </row>
    <row r="205" spans="1:23" ht="18.75" thickBot="1">
      <c r="A205" s="329">
        <v>165</v>
      </c>
      <c r="B205" s="177"/>
      <c r="C205" s="178">
        <v>1030</v>
      </c>
      <c r="D205" s="187" t="s">
        <v>1315</v>
      </c>
      <c r="E205" s="614">
        <f t="shared" si="23"/>
        <v>0</v>
      </c>
      <c r="F205" s="315">
        <f t="shared" si="23"/>
        <v>0</v>
      </c>
      <c r="G205" s="315">
        <f t="shared" si="23"/>
        <v>0</v>
      </c>
      <c r="H205" s="315">
        <f t="shared" si="23"/>
        <v>0</v>
      </c>
      <c r="I205" s="281">
        <v>1</v>
      </c>
      <c r="J205" s="309"/>
      <c r="K205" s="390">
        <f t="shared" si="24"/>
        <v>0</v>
      </c>
      <c r="L205" s="391">
        <f t="shared" si="24"/>
        <v>0</v>
      </c>
      <c r="M205" s="391">
        <f t="shared" si="24"/>
        <v>0</v>
      </c>
      <c r="N205" s="391">
        <f t="shared" si="24"/>
        <v>0</v>
      </c>
      <c r="O205" s="309"/>
      <c r="P205" s="390">
        <f t="shared" si="25"/>
        <v>0</v>
      </c>
      <c r="Q205" s="390">
        <f t="shared" si="25"/>
        <v>0</v>
      </c>
      <c r="R205" s="390">
        <f t="shared" si="25"/>
        <v>0</v>
      </c>
      <c r="S205" s="390">
        <f t="shared" si="25"/>
        <v>0</v>
      </c>
      <c r="T205" s="390">
        <f t="shared" si="25"/>
        <v>0</v>
      </c>
      <c r="U205" s="390">
        <f t="shared" si="25"/>
        <v>0</v>
      </c>
      <c r="V205" s="390">
        <f t="shared" si="25"/>
        <v>0</v>
      </c>
      <c r="W205" s="389">
        <f t="shared" si="11"/>
        <v>0</v>
      </c>
    </row>
    <row r="206" spans="1:23" ht="18.75" thickBot="1">
      <c r="A206" s="329">
        <v>175</v>
      </c>
      <c r="B206" s="177"/>
      <c r="C206" s="211">
        <v>1051</v>
      </c>
      <c r="D206" s="214" t="s">
        <v>1316</v>
      </c>
      <c r="E206" s="614">
        <f t="shared" si="23"/>
        <v>0</v>
      </c>
      <c r="F206" s="315">
        <f t="shared" si="23"/>
        <v>0</v>
      </c>
      <c r="G206" s="315">
        <f t="shared" si="23"/>
        <v>697</v>
      </c>
      <c r="H206" s="315">
        <f t="shared" si="23"/>
        <v>697</v>
      </c>
      <c r="I206" s="281">
        <v>1</v>
      </c>
      <c r="J206" s="309"/>
      <c r="K206" s="390">
        <f t="shared" si="24"/>
        <v>0</v>
      </c>
      <c r="L206" s="391">
        <f t="shared" si="24"/>
        <v>0</v>
      </c>
      <c r="M206" s="391">
        <f t="shared" si="24"/>
        <v>697</v>
      </c>
      <c r="N206" s="391">
        <f t="shared" si="24"/>
        <v>-697</v>
      </c>
      <c r="O206" s="309"/>
      <c r="P206" s="392">
        <f t="shared" si="25"/>
        <v>0</v>
      </c>
      <c r="Q206" s="392">
        <f t="shared" si="25"/>
        <v>0</v>
      </c>
      <c r="R206" s="392">
        <f t="shared" si="25"/>
        <v>0</v>
      </c>
      <c r="S206" s="392">
        <f t="shared" si="25"/>
        <v>0</v>
      </c>
      <c r="T206" s="392">
        <f t="shared" si="25"/>
        <v>0</v>
      </c>
      <c r="U206" s="392">
        <f t="shared" si="25"/>
        <v>0</v>
      </c>
      <c r="V206" s="392">
        <f t="shared" si="25"/>
        <v>0</v>
      </c>
      <c r="W206" s="389">
        <f t="shared" si="11"/>
        <v>0</v>
      </c>
    </row>
    <row r="207" spans="1:23" ht="18.75" thickBot="1">
      <c r="A207" s="329">
        <v>180</v>
      </c>
      <c r="B207" s="177"/>
      <c r="C207" s="178">
        <v>1052</v>
      </c>
      <c r="D207" s="187" t="s">
        <v>1317</v>
      </c>
      <c r="E207" s="614">
        <f t="shared" si="23"/>
        <v>0</v>
      </c>
      <c r="F207" s="315">
        <f t="shared" si="23"/>
        <v>0</v>
      </c>
      <c r="G207" s="315">
        <f t="shared" si="23"/>
        <v>15705</v>
      </c>
      <c r="H207" s="315">
        <f t="shared" si="23"/>
        <v>15705</v>
      </c>
      <c r="I207" s="281">
        <v>1</v>
      </c>
      <c r="J207" s="309"/>
      <c r="K207" s="390">
        <f t="shared" si="24"/>
        <v>0</v>
      </c>
      <c r="L207" s="391">
        <f t="shared" si="24"/>
        <v>0</v>
      </c>
      <c r="M207" s="391">
        <f t="shared" si="24"/>
        <v>15705</v>
      </c>
      <c r="N207" s="391">
        <f t="shared" si="24"/>
        <v>-15705</v>
      </c>
      <c r="O207" s="309"/>
      <c r="P207" s="392">
        <f t="shared" si="25"/>
        <v>0</v>
      </c>
      <c r="Q207" s="392">
        <f t="shared" si="25"/>
        <v>0</v>
      </c>
      <c r="R207" s="392">
        <f t="shared" si="25"/>
        <v>0</v>
      </c>
      <c r="S207" s="392">
        <f t="shared" si="25"/>
        <v>0</v>
      </c>
      <c r="T207" s="392">
        <f t="shared" si="25"/>
        <v>0</v>
      </c>
      <c r="U207" s="392">
        <f t="shared" si="25"/>
        <v>0</v>
      </c>
      <c r="V207" s="392">
        <f t="shared" si="25"/>
        <v>0</v>
      </c>
      <c r="W207" s="389">
        <f t="shared" si="11"/>
        <v>0</v>
      </c>
    </row>
    <row r="208" spans="1:23" ht="32.25" thickBot="1">
      <c r="A208" s="329">
        <v>185</v>
      </c>
      <c r="B208" s="177"/>
      <c r="C208" s="215">
        <v>1053</v>
      </c>
      <c r="D208" s="216" t="s">
        <v>1318</v>
      </c>
      <c r="E208" s="614">
        <f t="shared" si="23"/>
        <v>0</v>
      </c>
      <c r="F208" s="315">
        <f t="shared" si="23"/>
        <v>0</v>
      </c>
      <c r="G208" s="315">
        <f t="shared" si="23"/>
        <v>0</v>
      </c>
      <c r="H208" s="315">
        <f t="shared" si="23"/>
        <v>0</v>
      </c>
      <c r="I208" s="281">
        <v>1</v>
      </c>
      <c r="J208" s="309"/>
      <c r="K208" s="390">
        <f t="shared" si="24"/>
        <v>0</v>
      </c>
      <c r="L208" s="391">
        <f t="shared" si="24"/>
        <v>0</v>
      </c>
      <c r="M208" s="391">
        <f t="shared" si="24"/>
        <v>0</v>
      </c>
      <c r="N208" s="391">
        <f t="shared" si="24"/>
        <v>0</v>
      </c>
      <c r="O208" s="309"/>
      <c r="P208" s="392">
        <f aca="true" t="shared" si="26" ref="P208:V214">SUMIF($C$594:$C$12469,$C208,P$594:P$12469)</f>
        <v>0</v>
      </c>
      <c r="Q208" s="392">
        <f t="shared" si="26"/>
        <v>0</v>
      </c>
      <c r="R208" s="392">
        <f t="shared" si="26"/>
        <v>0</v>
      </c>
      <c r="S208" s="392">
        <f t="shared" si="26"/>
        <v>0</v>
      </c>
      <c r="T208" s="392">
        <f t="shared" si="26"/>
        <v>0</v>
      </c>
      <c r="U208" s="392">
        <f t="shared" si="26"/>
        <v>0</v>
      </c>
      <c r="V208" s="392">
        <f t="shared" si="26"/>
        <v>0</v>
      </c>
      <c r="W208" s="389">
        <f t="shared" si="11"/>
        <v>0</v>
      </c>
    </row>
    <row r="209" spans="1:23" ht="18.75" thickBot="1">
      <c r="A209" s="329">
        <v>190</v>
      </c>
      <c r="B209" s="177"/>
      <c r="C209" s="178">
        <v>1062</v>
      </c>
      <c r="D209" s="180" t="s">
        <v>1319</v>
      </c>
      <c r="E209" s="614">
        <f t="shared" si="23"/>
        <v>0</v>
      </c>
      <c r="F209" s="315">
        <f t="shared" si="23"/>
        <v>0</v>
      </c>
      <c r="G209" s="315">
        <f t="shared" si="23"/>
        <v>0</v>
      </c>
      <c r="H209" s="315">
        <f t="shared" si="23"/>
        <v>0</v>
      </c>
      <c r="I209" s="281">
        <v>1</v>
      </c>
      <c r="J209" s="309"/>
      <c r="K209" s="390">
        <f t="shared" si="24"/>
        <v>0</v>
      </c>
      <c r="L209" s="391">
        <f t="shared" si="24"/>
        <v>0</v>
      </c>
      <c r="M209" s="391">
        <f t="shared" si="24"/>
        <v>0</v>
      </c>
      <c r="N209" s="391">
        <f t="shared" si="24"/>
        <v>0</v>
      </c>
      <c r="O209" s="309"/>
      <c r="P209" s="390">
        <f t="shared" si="26"/>
        <v>0</v>
      </c>
      <c r="Q209" s="390">
        <f t="shared" si="26"/>
        <v>0</v>
      </c>
      <c r="R209" s="390">
        <f t="shared" si="26"/>
        <v>0</v>
      </c>
      <c r="S209" s="390">
        <f t="shared" si="26"/>
        <v>0</v>
      </c>
      <c r="T209" s="390">
        <f t="shared" si="26"/>
        <v>0</v>
      </c>
      <c r="U209" s="390">
        <f t="shared" si="26"/>
        <v>0</v>
      </c>
      <c r="V209" s="390">
        <f t="shared" si="26"/>
        <v>0</v>
      </c>
      <c r="W209" s="389">
        <f t="shared" si="11"/>
        <v>0</v>
      </c>
    </row>
    <row r="210" spans="1:23" ht="18.75" thickBot="1">
      <c r="A210" s="329">
        <v>200</v>
      </c>
      <c r="B210" s="177"/>
      <c r="C210" s="215">
        <v>1063</v>
      </c>
      <c r="D210" s="217" t="s">
        <v>1935</v>
      </c>
      <c r="E210" s="614">
        <f t="shared" si="23"/>
        <v>0</v>
      </c>
      <c r="F210" s="315">
        <f t="shared" si="23"/>
        <v>0</v>
      </c>
      <c r="G210" s="315">
        <f t="shared" si="23"/>
        <v>0</v>
      </c>
      <c r="H210" s="315">
        <f t="shared" si="23"/>
        <v>0</v>
      </c>
      <c r="I210" s="281">
        <v>1</v>
      </c>
      <c r="J210" s="309"/>
      <c r="K210" s="390">
        <f t="shared" si="24"/>
        <v>0</v>
      </c>
      <c r="L210" s="391">
        <f t="shared" si="24"/>
        <v>0</v>
      </c>
      <c r="M210" s="391">
        <f t="shared" si="24"/>
        <v>0</v>
      </c>
      <c r="N210" s="391">
        <f t="shared" si="24"/>
        <v>0</v>
      </c>
      <c r="O210" s="309"/>
      <c r="P210" s="390">
        <f t="shared" si="26"/>
        <v>0</v>
      </c>
      <c r="Q210" s="390">
        <f t="shared" si="26"/>
        <v>0</v>
      </c>
      <c r="R210" s="390">
        <f t="shared" si="26"/>
        <v>0</v>
      </c>
      <c r="S210" s="390">
        <f t="shared" si="26"/>
        <v>0</v>
      </c>
      <c r="T210" s="390">
        <f t="shared" si="26"/>
        <v>0</v>
      </c>
      <c r="U210" s="390">
        <f t="shared" si="26"/>
        <v>0</v>
      </c>
      <c r="V210" s="390">
        <f t="shared" si="26"/>
        <v>0</v>
      </c>
      <c r="W210" s="389">
        <f>S210-T210-U210-V210</f>
        <v>0</v>
      </c>
    </row>
    <row r="211" spans="1:23" ht="18.75" thickBot="1">
      <c r="A211" s="329">
        <v>200</v>
      </c>
      <c r="B211" s="177"/>
      <c r="C211" s="215">
        <v>1069</v>
      </c>
      <c r="D211" s="217" t="s">
        <v>1321</v>
      </c>
      <c r="E211" s="614">
        <f t="shared" si="23"/>
        <v>0</v>
      </c>
      <c r="F211" s="315">
        <f t="shared" si="23"/>
        <v>0</v>
      </c>
      <c r="G211" s="315">
        <f t="shared" si="23"/>
        <v>0</v>
      </c>
      <c r="H211" s="315">
        <f t="shared" si="23"/>
        <v>0</v>
      </c>
      <c r="I211" s="281">
        <v>1</v>
      </c>
      <c r="J211" s="309"/>
      <c r="K211" s="390">
        <f t="shared" si="24"/>
        <v>0</v>
      </c>
      <c r="L211" s="391">
        <f t="shared" si="24"/>
        <v>0</v>
      </c>
      <c r="M211" s="391">
        <f t="shared" si="24"/>
        <v>0</v>
      </c>
      <c r="N211" s="391">
        <f t="shared" si="24"/>
        <v>0</v>
      </c>
      <c r="O211" s="309"/>
      <c r="P211" s="390">
        <f t="shared" si="26"/>
        <v>0</v>
      </c>
      <c r="Q211" s="390">
        <f t="shared" si="26"/>
        <v>0</v>
      </c>
      <c r="R211" s="390">
        <f t="shared" si="26"/>
        <v>0</v>
      </c>
      <c r="S211" s="390">
        <f t="shared" si="26"/>
        <v>0</v>
      </c>
      <c r="T211" s="390">
        <f t="shared" si="26"/>
        <v>0</v>
      </c>
      <c r="U211" s="390">
        <f t="shared" si="26"/>
        <v>0</v>
      </c>
      <c r="V211" s="390">
        <f t="shared" si="26"/>
        <v>0</v>
      </c>
      <c r="W211" s="389">
        <f t="shared" si="11"/>
        <v>0</v>
      </c>
    </row>
    <row r="212" spans="1:23" ht="30.75" thickBot="1">
      <c r="A212" s="329">
        <v>205</v>
      </c>
      <c r="B212" s="182"/>
      <c r="C212" s="178">
        <v>1091</v>
      </c>
      <c r="D212" s="187" t="s">
        <v>1322</v>
      </c>
      <c r="E212" s="614">
        <f t="shared" si="23"/>
        <v>0</v>
      </c>
      <c r="F212" s="315">
        <f t="shared" si="23"/>
        <v>0</v>
      </c>
      <c r="G212" s="315">
        <f t="shared" si="23"/>
        <v>0</v>
      </c>
      <c r="H212" s="315">
        <f t="shared" si="23"/>
        <v>0</v>
      </c>
      <c r="I212" s="281">
        <v>1</v>
      </c>
      <c r="J212" s="309"/>
      <c r="K212" s="390">
        <f t="shared" si="24"/>
        <v>0</v>
      </c>
      <c r="L212" s="391">
        <f t="shared" si="24"/>
        <v>0</v>
      </c>
      <c r="M212" s="391">
        <f t="shared" si="24"/>
        <v>0</v>
      </c>
      <c r="N212" s="391">
        <f t="shared" si="24"/>
        <v>0</v>
      </c>
      <c r="O212" s="309"/>
      <c r="P212" s="390">
        <f t="shared" si="26"/>
        <v>0</v>
      </c>
      <c r="Q212" s="390">
        <f t="shared" si="26"/>
        <v>0</v>
      </c>
      <c r="R212" s="390">
        <f t="shared" si="26"/>
        <v>0</v>
      </c>
      <c r="S212" s="390">
        <f t="shared" si="26"/>
        <v>0</v>
      </c>
      <c r="T212" s="390">
        <f t="shared" si="26"/>
        <v>0</v>
      </c>
      <c r="U212" s="390">
        <f t="shared" si="26"/>
        <v>0</v>
      </c>
      <c r="V212" s="390">
        <f t="shared" si="26"/>
        <v>0</v>
      </c>
      <c r="W212" s="389">
        <f t="shared" si="11"/>
        <v>0</v>
      </c>
    </row>
    <row r="213" spans="1:23" ht="18.75" thickBot="1">
      <c r="A213" s="329">
        <v>210</v>
      </c>
      <c r="B213" s="177"/>
      <c r="C213" s="178">
        <v>1092</v>
      </c>
      <c r="D213" s="187" t="s">
        <v>1572</v>
      </c>
      <c r="E213" s="614">
        <f t="shared" si="23"/>
        <v>0</v>
      </c>
      <c r="F213" s="315">
        <f t="shared" si="23"/>
        <v>0</v>
      </c>
      <c r="G213" s="315">
        <f t="shared" si="23"/>
        <v>0</v>
      </c>
      <c r="H213" s="315">
        <f t="shared" si="23"/>
        <v>0</v>
      </c>
      <c r="I213" s="281">
        <v>1</v>
      </c>
      <c r="J213" s="309"/>
      <c r="K213" s="390">
        <f t="shared" si="24"/>
        <v>0</v>
      </c>
      <c r="L213" s="391">
        <f t="shared" si="24"/>
        <v>0</v>
      </c>
      <c r="M213" s="391">
        <f t="shared" si="24"/>
        <v>0</v>
      </c>
      <c r="N213" s="391">
        <f t="shared" si="24"/>
        <v>0</v>
      </c>
      <c r="O213" s="309"/>
      <c r="P213" s="392">
        <f t="shared" si="26"/>
        <v>0</v>
      </c>
      <c r="Q213" s="392">
        <f t="shared" si="26"/>
        <v>0</v>
      </c>
      <c r="R213" s="392">
        <f t="shared" si="26"/>
        <v>0</v>
      </c>
      <c r="S213" s="392">
        <f t="shared" si="26"/>
        <v>0</v>
      </c>
      <c r="T213" s="392">
        <f t="shared" si="26"/>
        <v>0</v>
      </c>
      <c r="U213" s="392">
        <f t="shared" si="26"/>
        <v>0</v>
      </c>
      <c r="V213" s="392">
        <f t="shared" si="26"/>
        <v>0</v>
      </c>
      <c r="W213" s="389">
        <f t="shared" si="11"/>
        <v>0</v>
      </c>
    </row>
    <row r="214" spans="1:23" ht="18.75" thickBot="1">
      <c r="A214" s="329">
        <v>215</v>
      </c>
      <c r="B214" s="177"/>
      <c r="C214" s="184">
        <v>1098</v>
      </c>
      <c r="D214" s="188" t="s">
        <v>1323</v>
      </c>
      <c r="E214" s="614">
        <f t="shared" si="23"/>
        <v>0</v>
      </c>
      <c r="F214" s="315">
        <f t="shared" si="23"/>
        <v>0</v>
      </c>
      <c r="G214" s="315">
        <f t="shared" si="23"/>
        <v>0</v>
      </c>
      <c r="H214" s="315">
        <f t="shared" si="23"/>
        <v>0</v>
      </c>
      <c r="I214" s="281">
        <v>1</v>
      </c>
      <c r="J214" s="309"/>
      <c r="K214" s="390">
        <f t="shared" si="24"/>
        <v>0</v>
      </c>
      <c r="L214" s="391">
        <f t="shared" si="24"/>
        <v>0</v>
      </c>
      <c r="M214" s="391">
        <f t="shared" si="24"/>
        <v>0</v>
      </c>
      <c r="N214" s="391">
        <f t="shared" si="24"/>
        <v>0</v>
      </c>
      <c r="O214" s="309"/>
      <c r="P214" s="390">
        <f t="shared" si="26"/>
        <v>0</v>
      </c>
      <c r="Q214" s="390">
        <f t="shared" si="26"/>
        <v>0</v>
      </c>
      <c r="R214" s="390">
        <f t="shared" si="26"/>
        <v>0</v>
      </c>
      <c r="S214" s="390">
        <f t="shared" si="26"/>
        <v>0</v>
      </c>
      <c r="T214" s="390">
        <f t="shared" si="26"/>
        <v>0</v>
      </c>
      <c r="U214" s="390">
        <f t="shared" si="26"/>
        <v>0</v>
      </c>
      <c r="V214" s="390">
        <f t="shared" si="26"/>
        <v>0</v>
      </c>
      <c r="W214" s="389">
        <f t="shared" si="11"/>
        <v>0</v>
      </c>
    </row>
    <row r="215" spans="1:24" s="312" customFormat="1" ht="18.75" thickBot="1">
      <c r="A215" s="328">
        <v>220</v>
      </c>
      <c r="B215" s="181">
        <v>1900</v>
      </c>
      <c r="C215" s="1165" t="s">
        <v>855</v>
      </c>
      <c r="D215" s="1165"/>
      <c r="E215" s="615">
        <f>SUMIF($B$594:$B$12469,$B215,E$594:E$12469)</f>
        <v>0</v>
      </c>
      <c r="F215" s="393">
        <f>SUMIF($B$594:$B$12469,$B215,F$594:F$12469)</f>
        <v>0</v>
      </c>
      <c r="G215" s="393">
        <f>SUMIF($B$594:$B$12469,$B215,G$594:G$12469)</f>
        <v>0</v>
      </c>
      <c r="H215" s="393">
        <f>SUMIF($B$594:$B$12469,$B215,H$594:H$12469)</f>
        <v>0</v>
      </c>
      <c r="I215" s="281">
        <v>1</v>
      </c>
      <c r="J215" s="309"/>
      <c r="K215" s="394">
        <f>SUMIF($B$594:$B$12469,$B215,K$594:K$12469)</f>
        <v>0</v>
      </c>
      <c r="L215" s="395">
        <f>SUMIF($B$594:$B$12469,$B215,L$594:L$12469)</f>
        <v>0</v>
      </c>
      <c r="M215" s="395">
        <f>SUMIF($B$594:$B$12469,$B215,M$594:M$12469)</f>
        <v>0</v>
      </c>
      <c r="N215" s="395">
        <f>SUMIF($B$594:$B$12469,$B215,N$594:N$12469)</f>
        <v>0</v>
      </c>
      <c r="O215" s="309"/>
      <c r="P215" s="396">
        <f aca="true" t="shared" si="27" ref="P215:V215">SUMIF($B$594:$B$12469,$B215,P$594:P$12469)</f>
        <v>0</v>
      </c>
      <c r="Q215" s="396">
        <f t="shared" si="27"/>
        <v>0</v>
      </c>
      <c r="R215" s="396">
        <f t="shared" si="27"/>
        <v>0</v>
      </c>
      <c r="S215" s="396">
        <f t="shared" si="27"/>
        <v>0</v>
      </c>
      <c r="T215" s="396">
        <f t="shared" si="27"/>
        <v>0</v>
      </c>
      <c r="U215" s="396">
        <f t="shared" si="27"/>
        <v>0</v>
      </c>
      <c r="V215" s="396">
        <f t="shared" si="27"/>
        <v>0</v>
      </c>
      <c r="W215" s="389">
        <f>S215-T215-U215-V215</f>
        <v>0</v>
      </c>
      <c r="X215" s="275"/>
    </row>
    <row r="216" spans="1:23" ht="32.25" thickBot="1">
      <c r="A216" s="329">
        <v>225</v>
      </c>
      <c r="B216" s="177"/>
      <c r="C216" s="186">
        <v>1901</v>
      </c>
      <c r="D216" s="189" t="s">
        <v>856</v>
      </c>
      <c r="E216" s="614">
        <f aca="true" t="shared" si="28" ref="E216:H218">SUMIF($C$594:$C$12469,$C216,E$594:E$12469)</f>
        <v>0</v>
      </c>
      <c r="F216" s="315">
        <f t="shared" si="28"/>
        <v>0</v>
      </c>
      <c r="G216" s="315">
        <f t="shared" si="28"/>
        <v>0</v>
      </c>
      <c r="H216" s="315">
        <f t="shared" si="28"/>
        <v>0</v>
      </c>
      <c r="I216" s="281">
        <v>1</v>
      </c>
      <c r="J216" s="309"/>
      <c r="K216" s="390">
        <f aca="true" t="shared" si="29" ref="K216:N218">SUMIF($C$594:$C$12469,$C216,K$594:K$12469)</f>
        <v>0</v>
      </c>
      <c r="L216" s="391">
        <f t="shared" si="29"/>
        <v>0</v>
      </c>
      <c r="M216" s="391">
        <f t="shared" si="29"/>
        <v>0</v>
      </c>
      <c r="N216" s="391">
        <f t="shared" si="29"/>
        <v>0</v>
      </c>
      <c r="O216" s="309"/>
      <c r="P216" s="392">
        <f aca="true" t="shared" si="30" ref="P216:V218">SUMIF($C$594:$C$12469,$C216,P$594:P$12469)</f>
        <v>0</v>
      </c>
      <c r="Q216" s="392">
        <f t="shared" si="30"/>
        <v>0</v>
      </c>
      <c r="R216" s="392">
        <f t="shared" si="30"/>
        <v>0</v>
      </c>
      <c r="S216" s="392">
        <f t="shared" si="30"/>
        <v>0</v>
      </c>
      <c r="T216" s="392">
        <f t="shared" si="30"/>
        <v>0</v>
      </c>
      <c r="U216" s="392">
        <f t="shared" si="30"/>
        <v>0</v>
      </c>
      <c r="V216" s="392">
        <f t="shared" si="30"/>
        <v>0</v>
      </c>
      <c r="W216" s="389">
        <f>S216-T216-U216-V216</f>
        <v>0</v>
      </c>
    </row>
    <row r="217" spans="1:24" ht="32.25" thickBot="1">
      <c r="A217" s="329">
        <v>230</v>
      </c>
      <c r="B217" s="218"/>
      <c r="C217" s="178">
        <v>1981</v>
      </c>
      <c r="D217" s="206" t="s">
        <v>857</v>
      </c>
      <c r="E217" s="614">
        <f t="shared" si="28"/>
        <v>0</v>
      </c>
      <c r="F217" s="315">
        <f t="shared" si="28"/>
        <v>0</v>
      </c>
      <c r="G217" s="315">
        <f t="shared" si="28"/>
        <v>0</v>
      </c>
      <c r="H217" s="315">
        <f t="shared" si="28"/>
        <v>0</v>
      </c>
      <c r="I217" s="281">
        <v>1</v>
      </c>
      <c r="J217" s="309"/>
      <c r="K217" s="390">
        <f t="shared" si="29"/>
        <v>0</v>
      </c>
      <c r="L217" s="391">
        <f t="shared" si="29"/>
        <v>0</v>
      </c>
      <c r="M217" s="391">
        <f t="shared" si="29"/>
        <v>0</v>
      </c>
      <c r="N217" s="391">
        <f t="shared" si="29"/>
        <v>0</v>
      </c>
      <c r="O217" s="309"/>
      <c r="P217" s="392">
        <f t="shared" si="30"/>
        <v>0</v>
      </c>
      <c r="Q217" s="392">
        <f t="shared" si="30"/>
        <v>0</v>
      </c>
      <c r="R217" s="392">
        <f t="shared" si="30"/>
        <v>0</v>
      </c>
      <c r="S217" s="392">
        <f t="shared" si="30"/>
        <v>0</v>
      </c>
      <c r="T217" s="392">
        <f t="shared" si="30"/>
        <v>0</v>
      </c>
      <c r="U217" s="392">
        <f t="shared" si="30"/>
        <v>0</v>
      </c>
      <c r="V217" s="392">
        <f t="shared" si="30"/>
        <v>0</v>
      </c>
      <c r="W217" s="389">
        <f>S217-T217-U217-V217</f>
        <v>0</v>
      </c>
      <c r="X217" s="312"/>
    </row>
    <row r="218" spans="1:23" ht="28.5" customHeight="1" thickBot="1">
      <c r="A218" s="329">
        <v>245</v>
      </c>
      <c r="B218" s="177"/>
      <c r="C218" s="184">
        <v>1991</v>
      </c>
      <c r="D218" s="197" t="s">
        <v>858</v>
      </c>
      <c r="E218" s="614">
        <f t="shared" si="28"/>
        <v>0</v>
      </c>
      <c r="F218" s="315">
        <f t="shared" si="28"/>
        <v>0</v>
      </c>
      <c r="G218" s="315">
        <f t="shared" si="28"/>
        <v>0</v>
      </c>
      <c r="H218" s="315">
        <f t="shared" si="28"/>
        <v>0</v>
      </c>
      <c r="I218" s="281">
        <v>1</v>
      </c>
      <c r="J218" s="309"/>
      <c r="K218" s="390">
        <f t="shared" si="29"/>
        <v>0</v>
      </c>
      <c r="L218" s="391">
        <f t="shared" si="29"/>
        <v>0</v>
      </c>
      <c r="M218" s="391">
        <f t="shared" si="29"/>
        <v>0</v>
      </c>
      <c r="N218" s="391">
        <f t="shared" si="29"/>
        <v>0</v>
      </c>
      <c r="O218" s="309"/>
      <c r="P218" s="392">
        <f t="shared" si="30"/>
        <v>0</v>
      </c>
      <c r="Q218" s="392">
        <f t="shared" si="30"/>
        <v>0</v>
      </c>
      <c r="R218" s="392">
        <f t="shared" si="30"/>
        <v>0</v>
      </c>
      <c r="S218" s="392">
        <f t="shared" si="30"/>
        <v>0</v>
      </c>
      <c r="T218" s="392">
        <f t="shared" si="30"/>
        <v>0</v>
      </c>
      <c r="U218" s="392">
        <f t="shared" si="30"/>
        <v>0</v>
      </c>
      <c r="V218" s="392">
        <f t="shared" si="30"/>
        <v>0</v>
      </c>
      <c r="W218" s="389">
        <f>S218-T218-U218-V218</f>
        <v>0</v>
      </c>
    </row>
    <row r="219" spans="1:24" s="312" customFormat="1" ht="18.75" thickBot="1">
      <c r="A219" s="328">
        <v>220</v>
      </c>
      <c r="B219" s="181">
        <v>2100</v>
      </c>
      <c r="C219" s="1165" t="s">
        <v>1528</v>
      </c>
      <c r="D219" s="1165"/>
      <c r="E219" s="615">
        <f>SUMIF($B$594:$B$12469,$B219,E$594:E$12469)</f>
        <v>0</v>
      </c>
      <c r="F219" s="393">
        <f>SUMIF($B$594:$B$12469,$B219,F$594:F$12469)</f>
        <v>0</v>
      </c>
      <c r="G219" s="393">
        <f>SUMIF($B$594:$B$12469,$B219,G$594:G$12469)</f>
        <v>0</v>
      </c>
      <c r="H219" s="393">
        <f>SUMIF($B$594:$B$12469,$B219,H$594:H$12469)</f>
        <v>0</v>
      </c>
      <c r="I219" s="281">
        <v>1</v>
      </c>
      <c r="J219" s="309"/>
      <c r="K219" s="394">
        <f>SUMIF($B$594:$B$12469,$B219,K$594:K$12469)</f>
        <v>0</v>
      </c>
      <c r="L219" s="395">
        <f>SUMIF($B$594:$B$12469,$B219,L$594:L$12469)</f>
        <v>0</v>
      </c>
      <c r="M219" s="395">
        <f>SUMIF($B$594:$B$12469,$B219,M$594:M$12469)</f>
        <v>0</v>
      </c>
      <c r="N219" s="395">
        <f>SUMIF($B$594:$B$12469,$B219,N$594:N$12469)</f>
        <v>0</v>
      </c>
      <c r="O219" s="309"/>
      <c r="P219" s="396">
        <f aca="true" t="shared" si="31" ref="P219:V219">SUMIF($B$594:$B$12469,$B219,P$594:P$12469)</f>
        <v>0</v>
      </c>
      <c r="Q219" s="396">
        <f t="shared" si="31"/>
        <v>0</v>
      </c>
      <c r="R219" s="396">
        <f t="shared" si="31"/>
        <v>0</v>
      </c>
      <c r="S219" s="396">
        <f t="shared" si="31"/>
        <v>0</v>
      </c>
      <c r="T219" s="396">
        <f t="shared" si="31"/>
        <v>0</v>
      </c>
      <c r="U219" s="396">
        <f t="shared" si="31"/>
        <v>0</v>
      </c>
      <c r="V219" s="396">
        <f t="shared" si="31"/>
        <v>0</v>
      </c>
      <c r="W219" s="389">
        <f t="shared" si="11"/>
        <v>0</v>
      </c>
      <c r="X219" s="275"/>
    </row>
    <row r="220" spans="1:23" ht="18.75" thickBot="1">
      <c r="A220" s="329">
        <v>225</v>
      </c>
      <c r="B220" s="177"/>
      <c r="C220" s="186">
        <v>2110</v>
      </c>
      <c r="D220" s="189" t="s">
        <v>1324</v>
      </c>
      <c r="E220" s="614">
        <f aca="true" t="shared" si="32" ref="E220:H224">SUMIF($C$594:$C$12469,$C220,E$594:E$12469)</f>
        <v>0</v>
      </c>
      <c r="F220" s="315">
        <f t="shared" si="32"/>
        <v>0</v>
      </c>
      <c r="G220" s="315">
        <f t="shared" si="32"/>
        <v>0</v>
      </c>
      <c r="H220" s="315">
        <f t="shared" si="32"/>
        <v>0</v>
      </c>
      <c r="I220" s="281">
        <v>1</v>
      </c>
      <c r="J220" s="309"/>
      <c r="K220" s="390">
        <f aca="true" t="shared" si="33" ref="K220:N224">SUMIF($C$594:$C$12469,$C220,K$594:K$12469)</f>
        <v>0</v>
      </c>
      <c r="L220" s="391">
        <f t="shared" si="33"/>
        <v>0</v>
      </c>
      <c r="M220" s="391">
        <f t="shared" si="33"/>
        <v>0</v>
      </c>
      <c r="N220" s="391">
        <f t="shared" si="33"/>
        <v>0</v>
      </c>
      <c r="O220" s="309"/>
      <c r="P220" s="392">
        <f aca="true" t="shared" si="34" ref="P220:V224">SUMIF($C$594:$C$12469,$C220,P$594:P$12469)</f>
        <v>0</v>
      </c>
      <c r="Q220" s="392">
        <f t="shared" si="34"/>
        <v>0</v>
      </c>
      <c r="R220" s="392">
        <f t="shared" si="34"/>
        <v>0</v>
      </c>
      <c r="S220" s="392">
        <f t="shared" si="34"/>
        <v>0</v>
      </c>
      <c r="T220" s="392">
        <f t="shared" si="34"/>
        <v>0</v>
      </c>
      <c r="U220" s="392">
        <f t="shared" si="34"/>
        <v>0</v>
      </c>
      <c r="V220" s="392">
        <f t="shared" si="34"/>
        <v>0</v>
      </c>
      <c r="W220" s="389">
        <f t="shared" si="11"/>
        <v>0</v>
      </c>
    </row>
    <row r="221" spans="1:24" ht="18.75" thickBot="1">
      <c r="A221" s="329">
        <v>230</v>
      </c>
      <c r="B221" s="218"/>
      <c r="C221" s="178">
        <v>2120</v>
      </c>
      <c r="D221" s="206" t="s">
        <v>1325</v>
      </c>
      <c r="E221" s="614">
        <f t="shared" si="32"/>
        <v>0</v>
      </c>
      <c r="F221" s="315">
        <f t="shared" si="32"/>
        <v>0</v>
      </c>
      <c r="G221" s="315">
        <f t="shared" si="32"/>
        <v>0</v>
      </c>
      <c r="H221" s="315">
        <f t="shared" si="32"/>
        <v>0</v>
      </c>
      <c r="I221" s="281">
        <v>1</v>
      </c>
      <c r="J221" s="309"/>
      <c r="K221" s="390">
        <f t="shared" si="33"/>
        <v>0</v>
      </c>
      <c r="L221" s="391">
        <f t="shared" si="33"/>
        <v>0</v>
      </c>
      <c r="M221" s="391">
        <f t="shared" si="33"/>
        <v>0</v>
      </c>
      <c r="N221" s="391">
        <f t="shared" si="33"/>
        <v>0</v>
      </c>
      <c r="O221" s="309"/>
      <c r="P221" s="392">
        <f t="shared" si="34"/>
        <v>0</v>
      </c>
      <c r="Q221" s="392">
        <f t="shared" si="34"/>
        <v>0</v>
      </c>
      <c r="R221" s="392">
        <f t="shared" si="34"/>
        <v>0</v>
      </c>
      <c r="S221" s="392">
        <f t="shared" si="34"/>
        <v>0</v>
      </c>
      <c r="T221" s="392">
        <f t="shared" si="34"/>
        <v>0</v>
      </c>
      <c r="U221" s="392">
        <f t="shared" si="34"/>
        <v>0</v>
      </c>
      <c r="V221" s="392">
        <f t="shared" si="34"/>
        <v>0</v>
      </c>
      <c r="W221" s="389">
        <f t="shared" si="11"/>
        <v>0</v>
      </c>
      <c r="X221" s="312"/>
    </row>
    <row r="222" spans="1:23" ht="23.25" customHeight="1" thickBot="1">
      <c r="A222" s="329">
        <v>235</v>
      </c>
      <c r="B222" s="218"/>
      <c r="C222" s="178">
        <v>2125</v>
      </c>
      <c r="D222" s="206" t="s">
        <v>1326</v>
      </c>
      <c r="E222" s="614">
        <f t="shared" si="32"/>
        <v>0</v>
      </c>
      <c r="F222" s="315">
        <f t="shared" si="32"/>
        <v>0</v>
      </c>
      <c r="G222" s="315">
        <f t="shared" si="32"/>
        <v>0</v>
      </c>
      <c r="H222" s="315">
        <f t="shared" si="32"/>
        <v>0</v>
      </c>
      <c r="I222" s="281">
        <v>1</v>
      </c>
      <c r="J222" s="309"/>
      <c r="K222" s="390">
        <f t="shared" si="33"/>
        <v>0</v>
      </c>
      <c r="L222" s="391">
        <f t="shared" si="33"/>
        <v>0</v>
      </c>
      <c r="M222" s="391">
        <f t="shared" si="33"/>
        <v>0</v>
      </c>
      <c r="N222" s="391">
        <f t="shared" si="33"/>
        <v>0</v>
      </c>
      <c r="O222" s="309"/>
      <c r="P222" s="392">
        <f t="shared" si="34"/>
        <v>0</v>
      </c>
      <c r="Q222" s="392">
        <f t="shared" si="34"/>
        <v>0</v>
      </c>
      <c r="R222" s="392">
        <f t="shared" si="34"/>
        <v>0</v>
      </c>
      <c r="S222" s="392">
        <f t="shared" si="34"/>
        <v>0</v>
      </c>
      <c r="T222" s="392">
        <f t="shared" si="34"/>
        <v>0</v>
      </c>
      <c r="U222" s="392">
        <f t="shared" si="34"/>
        <v>0</v>
      </c>
      <c r="V222" s="392">
        <f t="shared" si="34"/>
        <v>0</v>
      </c>
      <c r="W222" s="389">
        <f t="shared" si="11"/>
        <v>0</v>
      </c>
    </row>
    <row r="223" spans="1:23" ht="22.5" customHeight="1" thickBot="1">
      <c r="A223" s="329">
        <v>240</v>
      </c>
      <c r="B223" s="185"/>
      <c r="C223" s="178">
        <v>2140</v>
      </c>
      <c r="D223" s="206" t="s">
        <v>1327</v>
      </c>
      <c r="E223" s="614">
        <f t="shared" si="32"/>
        <v>0</v>
      </c>
      <c r="F223" s="315">
        <f t="shared" si="32"/>
        <v>0</v>
      </c>
      <c r="G223" s="315">
        <f t="shared" si="32"/>
        <v>0</v>
      </c>
      <c r="H223" s="315">
        <f t="shared" si="32"/>
        <v>0</v>
      </c>
      <c r="I223" s="281">
        <v>1</v>
      </c>
      <c r="J223" s="309"/>
      <c r="K223" s="390">
        <f t="shared" si="33"/>
        <v>0</v>
      </c>
      <c r="L223" s="391">
        <f t="shared" si="33"/>
        <v>0</v>
      </c>
      <c r="M223" s="391">
        <f t="shared" si="33"/>
        <v>0</v>
      </c>
      <c r="N223" s="391">
        <f t="shared" si="33"/>
        <v>0</v>
      </c>
      <c r="O223" s="309"/>
      <c r="P223" s="392">
        <f t="shared" si="34"/>
        <v>0</v>
      </c>
      <c r="Q223" s="392">
        <f t="shared" si="34"/>
        <v>0</v>
      </c>
      <c r="R223" s="392">
        <f t="shared" si="34"/>
        <v>0</v>
      </c>
      <c r="S223" s="392">
        <f t="shared" si="34"/>
        <v>0</v>
      </c>
      <c r="T223" s="392">
        <f t="shared" si="34"/>
        <v>0</v>
      </c>
      <c r="U223" s="392">
        <f t="shared" si="34"/>
        <v>0</v>
      </c>
      <c r="V223" s="392">
        <f t="shared" si="34"/>
        <v>0</v>
      </c>
      <c r="W223" s="389">
        <f t="shared" si="11"/>
        <v>0</v>
      </c>
    </row>
    <row r="224" spans="1:23" ht="23.25" customHeight="1" thickBot="1">
      <c r="A224" s="329">
        <v>245</v>
      </c>
      <c r="B224" s="177"/>
      <c r="C224" s="184">
        <v>2190</v>
      </c>
      <c r="D224" s="197" t="s">
        <v>1328</v>
      </c>
      <c r="E224" s="614">
        <f t="shared" si="32"/>
        <v>0</v>
      </c>
      <c r="F224" s="315">
        <f t="shared" si="32"/>
        <v>0</v>
      </c>
      <c r="G224" s="315">
        <f t="shared" si="32"/>
        <v>0</v>
      </c>
      <c r="H224" s="315">
        <f t="shared" si="32"/>
        <v>0</v>
      </c>
      <c r="I224" s="281">
        <v>1</v>
      </c>
      <c r="J224" s="309"/>
      <c r="K224" s="390">
        <f t="shared" si="33"/>
        <v>0</v>
      </c>
      <c r="L224" s="391">
        <f t="shared" si="33"/>
        <v>0</v>
      </c>
      <c r="M224" s="391">
        <f t="shared" si="33"/>
        <v>0</v>
      </c>
      <c r="N224" s="391">
        <f t="shared" si="33"/>
        <v>0</v>
      </c>
      <c r="O224" s="309"/>
      <c r="P224" s="392">
        <f t="shared" si="34"/>
        <v>0</v>
      </c>
      <c r="Q224" s="392">
        <f t="shared" si="34"/>
        <v>0</v>
      </c>
      <c r="R224" s="392">
        <f t="shared" si="34"/>
        <v>0</v>
      </c>
      <c r="S224" s="392">
        <f t="shared" si="34"/>
        <v>0</v>
      </c>
      <c r="T224" s="392">
        <f t="shared" si="34"/>
        <v>0</v>
      </c>
      <c r="U224" s="392">
        <f t="shared" si="34"/>
        <v>0</v>
      </c>
      <c r="V224" s="392">
        <f t="shared" si="34"/>
        <v>0</v>
      </c>
      <c r="W224" s="389">
        <f t="shared" si="11"/>
        <v>0</v>
      </c>
    </row>
    <row r="225" spans="1:24" s="312" customFormat="1" ht="18.75" thickBot="1">
      <c r="A225" s="328">
        <v>250</v>
      </c>
      <c r="B225" s="181">
        <v>2200</v>
      </c>
      <c r="C225" s="1165" t="s">
        <v>1329</v>
      </c>
      <c r="D225" s="1165"/>
      <c r="E225" s="615">
        <f>SUMIF($B$594:$B$12469,$B225,E$594:E$12469)</f>
        <v>0</v>
      </c>
      <c r="F225" s="393">
        <f>SUMIF($B$594:$B$12469,$B225,F$594:F$12469)</f>
        <v>0</v>
      </c>
      <c r="G225" s="393">
        <f>SUMIF($B$594:$B$12469,$B225,G$594:G$12469)</f>
        <v>0</v>
      </c>
      <c r="H225" s="393">
        <f>SUMIF($B$594:$B$12469,$B225,H$594:H$12469)</f>
        <v>0</v>
      </c>
      <c r="I225" s="281">
        <v>1</v>
      </c>
      <c r="J225" s="309"/>
      <c r="K225" s="394">
        <f>SUMIF($B$594:$B$12469,$B225,K$594:K$12469)</f>
        <v>0</v>
      </c>
      <c r="L225" s="395">
        <f>SUMIF($B$594:$B$12469,$B225,L$594:L$12469)</f>
        <v>0</v>
      </c>
      <c r="M225" s="395">
        <f>SUMIF($B$594:$B$12469,$B225,M$594:M$12469)</f>
        <v>0</v>
      </c>
      <c r="N225" s="395">
        <f>SUMIF($B$594:$B$12469,$B225,N$594:N$12469)</f>
        <v>0</v>
      </c>
      <c r="O225" s="309"/>
      <c r="P225" s="396">
        <f aca="true" t="shared" si="35" ref="P225:V225">SUMIF($B$594:$B$12469,$B225,P$594:P$12469)</f>
        <v>0</v>
      </c>
      <c r="Q225" s="396">
        <f t="shared" si="35"/>
        <v>0</v>
      </c>
      <c r="R225" s="396">
        <f t="shared" si="35"/>
        <v>0</v>
      </c>
      <c r="S225" s="396">
        <f t="shared" si="35"/>
        <v>0</v>
      </c>
      <c r="T225" s="396">
        <f t="shared" si="35"/>
        <v>0</v>
      </c>
      <c r="U225" s="396">
        <f t="shared" si="35"/>
        <v>0</v>
      </c>
      <c r="V225" s="396">
        <f t="shared" si="35"/>
        <v>0</v>
      </c>
      <c r="W225" s="389">
        <f t="shared" si="11"/>
        <v>0</v>
      </c>
      <c r="X225" s="275"/>
    </row>
    <row r="226" spans="1:23" ht="18.75" thickBot="1">
      <c r="A226" s="329">
        <v>255</v>
      </c>
      <c r="B226" s="177"/>
      <c r="C226" s="178">
        <v>2221</v>
      </c>
      <c r="D226" s="180" t="s">
        <v>1573</v>
      </c>
      <c r="E226" s="614">
        <f aca="true" t="shared" si="36" ref="E226:H227">SUMIF($C$594:$C$12469,$C226,E$594:E$12469)</f>
        <v>0</v>
      </c>
      <c r="F226" s="315">
        <f t="shared" si="36"/>
        <v>0</v>
      </c>
      <c r="G226" s="315">
        <f t="shared" si="36"/>
        <v>0</v>
      </c>
      <c r="H226" s="315">
        <f t="shared" si="36"/>
        <v>0</v>
      </c>
      <c r="I226" s="281">
        <v>1</v>
      </c>
      <c r="J226" s="309"/>
      <c r="K226" s="392">
        <f aca="true" t="shared" si="37" ref="K226:N227">SUMIF($C$594:$C$12469,$C226,K$594:K$12469)</f>
        <v>0</v>
      </c>
      <c r="L226" s="397">
        <f t="shared" si="37"/>
        <v>0</v>
      </c>
      <c r="M226" s="397">
        <f t="shared" si="37"/>
        <v>0</v>
      </c>
      <c r="N226" s="397">
        <f t="shared" si="37"/>
        <v>0</v>
      </c>
      <c r="O226" s="309"/>
      <c r="P226" s="392">
        <f aca="true" t="shared" si="38" ref="P226:V227">SUMIF($C$594:$C$12469,$C226,P$594:P$12469)</f>
        <v>0</v>
      </c>
      <c r="Q226" s="392">
        <f t="shared" si="38"/>
        <v>0</v>
      </c>
      <c r="R226" s="392">
        <f t="shared" si="38"/>
        <v>0</v>
      </c>
      <c r="S226" s="392">
        <f t="shared" si="38"/>
        <v>0</v>
      </c>
      <c r="T226" s="392">
        <f t="shared" si="38"/>
        <v>0</v>
      </c>
      <c r="U226" s="392">
        <f t="shared" si="38"/>
        <v>0</v>
      </c>
      <c r="V226" s="392">
        <f t="shared" si="38"/>
        <v>0</v>
      </c>
      <c r="W226" s="389">
        <f t="shared" si="11"/>
        <v>0</v>
      </c>
    </row>
    <row r="227" spans="1:23" ht="18.75" thickBot="1">
      <c r="A227" s="329">
        <v>265</v>
      </c>
      <c r="B227" s="177"/>
      <c r="C227" s="184">
        <v>2224</v>
      </c>
      <c r="D227" s="183" t="s">
        <v>1330</v>
      </c>
      <c r="E227" s="614">
        <f t="shared" si="36"/>
        <v>0</v>
      </c>
      <c r="F227" s="315">
        <f t="shared" si="36"/>
        <v>0</v>
      </c>
      <c r="G227" s="315">
        <f t="shared" si="36"/>
        <v>0</v>
      </c>
      <c r="H227" s="315">
        <f t="shared" si="36"/>
        <v>0</v>
      </c>
      <c r="I227" s="281">
        <v>1</v>
      </c>
      <c r="J227" s="309"/>
      <c r="K227" s="390">
        <f t="shared" si="37"/>
        <v>0</v>
      </c>
      <c r="L227" s="391">
        <f t="shared" si="37"/>
        <v>0</v>
      </c>
      <c r="M227" s="391">
        <f t="shared" si="37"/>
        <v>0</v>
      </c>
      <c r="N227" s="391">
        <f t="shared" si="37"/>
        <v>0</v>
      </c>
      <c r="O227" s="309"/>
      <c r="P227" s="392">
        <f t="shared" si="38"/>
        <v>0</v>
      </c>
      <c r="Q227" s="392">
        <f t="shared" si="38"/>
        <v>0</v>
      </c>
      <c r="R227" s="392">
        <f t="shared" si="38"/>
        <v>0</v>
      </c>
      <c r="S227" s="392">
        <f t="shared" si="38"/>
        <v>0</v>
      </c>
      <c r="T227" s="392">
        <f t="shared" si="38"/>
        <v>0</v>
      </c>
      <c r="U227" s="392">
        <f t="shared" si="38"/>
        <v>0</v>
      </c>
      <c r="V227" s="392">
        <f t="shared" si="38"/>
        <v>0</v>
      </c>
      <c r="W227" s="389">
        <f t="shared" si="11"/>
        <v>0</v>
      </c>
    </row>
    <row r="228" spans="1:24" s="312" customFormat="1" ht="18.75" thickBot="1">
      <c r="A228" s="328">
        <v>270</v>
      </c>
      <c r="B228" s="181">
        <v>2500</v>
      </c>
      <c r="C228" s="1166" t="s">
        <v>1331</v>
      </c>
      <c r="D228" s="1171"/>
      <c r="E228" s="615">
        <f aca="true" t="shared" si="39" ref="E228:H232">SUMIF($B$594:$B$12469,$B228,E$594:E$12469)</f>
        <v>0</v>
      </c>
      <c r="F228" s="393">
        <f t="shared" si="39"/>
        <v>0</v>
      </c>
      <c r="G228" s="393">
        <f t="shared" si="39"/>
        <v>0</v>
      </c>
      <c r="H228" s="393">
        <f t="shared" si="39"/>
        <v>0</v>
      </c>
      <c r="I228" s="281">
        <v>1</v>
      </c>
      <c r="J228" s="309"/>
      <c r="K228" s="394">
        <f aca="true" t="shared" si="40" ref="K228:N232">SUMIF($B$594:$B$12469,$B228,K$594:K$12469)</f>
        <v>0</v>
      </c>
      <c r="L228" s="395">
        <f t="shared" si="40"/>
        <v>0</v>
      </c>
      <c r="M228" s="395">
        <f t="shared" si="40"/>
        <v>0</v>
      </c>
      <c r="N228" s="395">
        <f t="shared" si="40"/>
        <v>0</v>
      </c>
      <c r="O228" s="309"/>
      <c r="P228" s="396">
        <f aca="true" t="shared" si="41" ref="P228:V232">SUMIF($B$594:$B$12469,$B228,P$594:P$12469)</f>
        <v>0</v>
      </c>
      <c r="Q228" s="396">
        <f t="shared" si="41"/>
        <v>0</v>
      </c>
      <c r="R228" s="396">
        <f t="shared" si="41"/>
        <v>0</v>
      </c>
      <c r="S228" s="396">
        <f t="shared" si="41"/>
        <v>0</v>
      </c>
      <c r="T228" s="396">
        <f t="shared" si="41"/>
        <v>0</v>
      </c>
      <c r="U228" s="396">
        <f t="shared" si="41"/>
        <v>0</v>
      </c>
      <c r="V228" s="396">
        <f t="shared" si="41"/>
        <v>0</v>
      </c>
      <c r="W228" s="389">
        <f t="shared" si="11"/>
        <v>0</v>
      </c>
      <c r="X228" s="275"/>
    </row>
    <row r="229" spans="1:24" s="312" customFormat="1" ht="20.25" customHeight="1" thickBot="1">
      <c r="A229" s="328">
        <v>290</v>
      </c>
      <c r="B229" s="181">
        <v>2600</v>
      </c>
      <c r="C229" s="1168" t="s">
        <v>1332</v>
      </c>
      <c r="D229" s="1169"/>
      <c r="E229" s="615">
        <f t="shared" si="39"/>
        <v>0</v>
      </c>
      <c r="F229" s="393">
        <f t="shared" si="39"/>
        <v>0</v>
      </c>
      <c r="G229" s="393">
        <f t="shared" si="39"/>
        <v>0</v>
      </c>
      <c r="H229" s="393">
        <f t="shared" si="39"/>
        <v>0</v>
      </c>
      <c r="I229" s="281">
        <v>1</v>
      </c>
      <c r="J229" s="309"/>
      <c r="K229" s="394">
        <f t="shared" si="40"/>
        <v>0</v>
      </c>
      <c r="L229" s="395">
        <f t="shared" si="40"/>
        <v>0</v>
      </c>
      <c r="M229" s="395">
        <f t="shared" si="40"/>
        <v>0</v>
      </c>
      <c r="N229" s="395">
        <f t="shared" si="40"/>
        <v>0</v>
      </c>
      <c r="O229" s="309"/>
      <c r="P229" s="396">
        <f t="shared" si="41"/>
        <v>0</v>
      </c>
      <c r="Q229" s="396">
        <f t="shared" si="41"/>
        <v>0</v>
      </c>
      <c r="R229" s="396">
        <f t="shared" si="41"/>
        <v>0</v>
      </c>
      <c r="S229" s="396">
        <f t="shared" si="41"/>
        <v>0</v>
      </c>
      <c r="T229" s="396">
        <f t="shared" si="41"/>
        <v>0</v>
      </c>
      <c r="U229" s="396">
        <f t="shared" si="41"/>
        <v>0</v>
      </c>
      <c r="V229" s="396">
        <f t="shared" si="41"/>
        <v>0</v>
      </c>
      <c r="W229" s="389">
        <f t="shared" si="11"/>
        <v>0</v>
      </c>
      <c r="X229" s="275"/>
    </row>
    <row r="230" spans="1:23" s="312" customFormat="1" ht="24" customHeight="1" thickBot="1">
      <c r="A230" s="398">
        <v>320</v>
      </c>
      <c r="B230" s="181">
        <v>2700</v>
      </c>
      <c r="C230" s="1168" t="s">
        <v>1333</v>
      </c>
      <c r="D230" s="1169"/>
      <c r="E230" s="615">
        <f t="shared" si="39"/>
        <v>0</v>
      </c>
      <c r="F230" s="393">
        <f t="shared" si="39"/>
        <v>0</v>
      </c>
      <c r="G230" s="393">
        <f t="shared" si="39"/>
        <v>0</v>
      </c>
      <c r="H230" s="393">
        <f t="shared" si="39"/>
        <v>0</v>
      </c>
      <c r="I230" s="281">
        <v>1</v>
      </c>
      <c r="J230" s="309"/>
      <c r="K230" s="394">
        <f t="shared" si="40"/>
        <v>0</v>
      </c>
      <c r="L230" s="395">
        <f t="shared" si="40"/>
        <v>0</v>
      </c>
      <c r="M230" s="395">
        <f t="shared" si="40"/>
        <v>0</v>
      </c>
      <c r="N230" s="395">
        <f t="shared" si="40"/>
        <v>0</v>
      </c>
      <c r="O230" s="309"/>
      <c r="P230" s="396">
        <f t="shared" si="41"/>
        <v>0</v>
      </c>
      <c r="Q230" s="396">
        <f t="shared" si="41"/>
        <v>0</v>
      </c>
      <c r="R230" s="396">
        <f t="shared" si="41"/>
        <v>0</v>
      </c>
      <c r="S230" s="396">
        <f t="shared" si="41"/>
        <v>0</v>
      </c>
      <c r="T230" s="396">
        <f t="shared" si="41"/>
        <v>0</v>
      </c>
      <c r="U230" s="396">
        <f t="shared" si="41"/>
        <v>0</v>
      </c>
      <c r="V230" s="396">
        <f t="shared" si="41"/>
        <v>0</v>
      </c>
      <c r="W230" s="389">
        <f t="shared" si="11"/>
        <v>0</v>
      </c>
    </row>
    <row r="231" spans="1:23" s="312" customFormat="1" ht="33.75" customHeight="1" thickBot="1">
      <c r="A231" s="328">
        <v>330</v>
      </c>
      <c r="B231" s="181">
        <v>2800</v>
      </c>
      <c r="C231" s="1168" t="s">
        <v>1334</v>
      </c>
      <c r="D231" s="1169"/>
      <c r="E231" s="615">
        <f t="shared" si="39"/>
        <v>0</v>
      </c>
      <c r="F231" s="393">
        <f t="shared" si="39"/>
        <v>0</v>
      </c>
      <c r="G231" s="393">
        <f t="shared" si="39"/>
        <v>0</v>
      </c>
      <c r="H231" s="393">
        <f t="shared" si="39"/>
        <v>0</v>
      </c>
      <c r="I231" s="281">
        <v>1</v>
      </c>
      <c r="J231" s="309"/>
      <c r="K231" s="394">
        <f t="shared" si="40"/>
        <v>0</v>
      </c>
      <c r="L231" s="395">
        <f t="shared" si="40"/>
        <v>0</v>
      </c>
      <c r="M231" s="395">
        <f t="shared" si="40"/>
        <v>0</v>
      </c>
      <c r="N231" s="395">
        <f t="shared" si="40"/>
        <v>0</v>
      </c>
      <c r="O231" s="309"/>
      <c r="P231" s="396">
        <f t="shared" si="41"/>
        <v>0</v>
      </c>
      <c r="Q231" s="396">
        <f t="shared" si="41"/>
        <v>0</v>
      </c>
      <c r="R231" s="396">
        <f t="shared" si="41"/>
        <v>0</v>
      </c>
      <c r="S231" s="396">
        <f t="shared" si="41"/>
        <v>0</v>
      </c>
      <c r="T231" s="396">
        <f t="shared" si="41"/>
        <v>0</v>
      </c>
      <c r="U231" s="396">
        <f t="shared" si="41"/>
        <v>0</v>
      </c>
      <c r="V231" s="396">
        <f t="shared" si="41"/>
        <v>0</v>
      </c>
      <c r="W231" s="389">
        <f t="shared" si="11"/>
        <v>0</v>
      </c>
    </row>
    <row r="232" spans="1:23" s="312" customFormat="1" ht="18.75" thickBot="1">
      <c r="A232" s="328">
        <v>350</v>
      </c>
      <c r="B232" s="181">
        <v>2900</v>
      </c>
      <c r="C232" s="1161" t="s">
        <v>1335</v>
      </c>
      <c r="D232" s="1161"/>
      <c r="E232" s="615">
        <f t="shared" si="39"/>
        <v>0</v>
      </c>
      <c r="F232" s="393">
        <f t="shared" si="39"/>
        <v>0</v>
      </c>
      <c r="G232" s="393">
        <f t="shared" si="39"/>
        <v>0</v>
      </c>
      <c r="H232" s="393">
        <f t="shared" si="39"/>
        <v>0</v>
      </c>
      <c r="I232" s="281">
        <v>1</v>
      </c>
      <c r="J232" s="309"/>
      <c r="K232" s="394">
        <f t="shared" si="40"/>
        <v>0</v>
      </c>
      <c r="L232" s="395">
        <f t="shared" si="40"/>
        <v>0</v>
      </c>
      <c r="M232" s="395">
        <f t="shared" si="40"/>
        <v>0</v>
      </c>
      <c r="N232" s="395">
        <f t="shared" si="40"/>
        <v>0</v>
      </c>
      <c r="O232" s="309"/>
      <c r="P232" s="396">
        <f t="shared" si="41"/>
        <v>0</v>
      </c>
      <c r="Q232" s="396">
        <f t="shared" si="41"/>
        <v>0</v>
      </c>
      <c r="R232" s="396">
        <f t="shared" si="41"/>
        <v>0</v>
      </c>
      <c r="S232" s="396">
        <f t="shared" si="41"/>
        <v>0</v>
      </c>
      <c r="T232" s="396">
        <f t="shared" si="41"/>
        <v>0</v>
      </c>
      <c r="U232" s="396">
        <f t="shared" si="41"/>
        <v>0</v>
      </c>
      <c r="V232" s="396">
        <f t="shared" si="41"/>
        <v>0</v>
      </c>
      <c r="W232" s="389">
        <f t="shared" si="11"/>
        <v>0</v>
      </c>
    </row>
    <row r="233" spans="1:24" ht="18.75" thickBot="1">
      <c r="A233" s="329">
        <v>355</v>
      </c>
      <c r="B233" s="219"/>
      <c r="C233" s="186">
        <v>2920</v>
      </c>
      <c r="D233" s="400" t="s">
        <v>1336</v>
      </c>
      <c r="E233" s="614">
        <f aca="true" t="shared" si="42" ref="E233:H238">SUMIF($C$594:$C$12469,$C233,E$594:E$12469)</f>
        <v>0</v>
      </c>
      <c r="F233" s="315">
        <f t="shared" si="42"/>
        <v>0</v>
      </c>
      <c r="G233" s="315">
        <f t="shared" si="42"/>
        <v>0</v>
      </c>
      <c r="H233" s="315">
        <f t="shared" si="42"/>
        <v>0</v>
      </c>
      <c r="I233" s="281">
        <v>1</v>
      </c>
      <c r="J233" s="309"/>
      <c r="K233" s="390">
        <f aca="true" t="shared" si="43" ref="K233:N238">SUMIF($C$594:$C$12469,$C233,K$594:K$12469)</f>
        <v>0</v>
      </c>
      <c r="L233" s="391">
        <f t="shared" si="43"/>
        <v>0</v>
      </c>
      <c r="M233" s="391">
        <f t="shared" si="43"/>
        <v>0</v>
      </c>
      <c r="N233" s="391">
        <f t="shared" si="43"/>
        <v>0</v>
      </c>
      <c r="O233" s="309"/>
      <c r="P233" s="392">
        <f aca="true" t="shared" si="44" ref="P233:V238">SUMIF($C$594:$C$12469,$C233,P$594:P$12469)</f>
        <v>0</v>
      </c>
      <c r="Q233" s="392">
        <f t="shared" si="44"/>
        <v>0</v>
      </c>
      <c r="R233" s="392">
        <f t="shared" si="44"/>
        <v>0</v>
      </c>
      <c r="S233" s="392">
        <f t="shared" si="44"/>
        <v>0</v>
      </c>
      <c r="T233" s="392">
        <f t="shared" si="44"/>
        <v>0</v>
      </c>
      <c r="U233" s="392">
        <f t="shared" si="44"/>
        <v>0</v>
      </c>
      <c r="V233" s="392">
        <f t="shared" si="44"/>
        <v>0</v>
      </c>
      <c r="W233" s="389">
        <f t="shared" si="11"/>
        <v>0</v>
      </c>
      <c r="X233" s="312"/>
    </row>
    <row r="234" spans="1:24" ht="32.25" thickBot="1">
      <c r="A234" s="329">
        <v>375</v>
      </c>
      <c r="B234" s="219"/>
      <c r="C234" s="215">
        <v>2969</v>
      </c>
      <c r="D234" s="401" t="s">
        <v>1337</v>
      </c>
      <c r="E234" s="614">
        <f t="shared" si="42"/>
        <v>0</v>
      </c>
      <c r="F234" s="315">
        <f t="shared" si="42"/>
        <v>0</v>
      </c>
      <c r="G234" s="315">
        <f t="shared" si="42"/>
        <v>0</v>
      </c>
      <c r="H234" s="315">
        <f t="shared" si="42"/>
        <v>0</v>
      </c>
      <c r="I234" s="281">
        <v>1</v>
      </c>
      <c r="J234" s="309"/>
      <c r="K234" s="390">
        <f t="shared" si="43"/>
        <v>0</v>
      </c>
      <c r="L234" s="391">
        <f t="shared" si="43"/>
        <v>0</v>
      </c>
      <c r="M234" s="391">
        <f t="shared" si="43"/>
        <v>0</v>
      </c>
      <c r="N234" s="391">
        <f t="shared" si="43"/>
        <v>0</v>
      </c>
      <c r="O234" s="309"/>
      <c r="P234" s="392">
        <f t="shared" si="44"/>
        <v>0</v>
      </c>
      <c r="Q234" s="392">
        <f t="shared" si="44"/>
        <v>0</v>
      </c>
      <c r="R234" s="392">
        <f t="shared" si="44"/>
        <v>0</v>
      </c>
      <c r="S234" s="392">
        <f t="shared" si="44"/>
        <v>0</v>
      </c>
      <c r="T234" s="392">
        <f t="shared" si="44"/>
        <v>0</v>
      </c>
      <c r="U234" s="392">
        <f t="shared" si="44"/>
        <v>0</v>
      </c>
      <c r="V234" s="392">
        <f t="shared" si="44"/>
        <v>0</v>
      </c>
      <c r="W234" s="389">
        <f t="shared" si="11"/>
        <v>0</v>
      </c>
      <c r="X234" s="312"/>
    </row>
    <row r="235" spans="1:23" ht="32.25" thickBot="1">
      <c r="A235" s="329">
        <v>380</v>
      </c>
      <c r="B235" s="219"/>
      <c r="C235" s="215">
        <v>2970</v>
      </c>
      <c r="D235" s="401" t="s">
        <v>1338</v>
      </c>
      <c r="E235" s="614">
        <f t="shared" si="42"/>
        <v>0</v>
      </c>
      <c r="F235" s="315">
        <f t="shared" si="42"/>
        <v>0</v>
      </c>
      <c r="G235" s="315">
        <f t="shared" si="42"/>
        <v>0</v>
      </c>
      <c r="H235" s="315">
        <f t="shared" si="42"/>
        <v>0</v>
      </c>
      <c r="I235" s="281">
        <v>1</v>
      </c>
      <c r="J235" s="309"/>
      <c r="K235" s="390">
        <f t="shared" si="43"/>
        <v>0</v>
      </c>
      <c r="L235" s="391">
        <f t="shared" si="43"/>
        <v>0</v>
      </c>
      <c r="M235" s="391">
        <f t="shared" si="43"/>
        <v>0</v>
      </c>
      <c r="N235" s="391">
        <f t="shared" si="43"/>
        <v>0</v>
      </c>
      <c r="O235" s="309"/>
      <c r="P235" s="392">
        <f t="shared" si="44"/>
        <v>0</v>
      </c>
      <c r="Q235" s="392">
        <f t="shared" si="44"/>
        <v>0</v>
      </c>
      <c r="R235" s="392">
        <f t="shared" si="44"/>
        <v>0</v>
      </c>
      <c r="S235" s="392">
        <f t="shared" si="44"/>
        <v>0</v>
      </c>
      <c r="T235" s="392">
        <f t="shared" si="44"/>
        <v>0</v>
      </c>
      <c r="U235" s="392">
        <f t="shared" si="44"/>
        <v>0</v>
      </c>
      <c r="V235" s="392">
        <f t="shared" si="44"/>
        <v>0</v>
      </c>
      <c r="W235" s="389">
        <f t="shared" si="11"/>
        <v>0</v>
      </c>
    </row>
    <row r="236" spans="1:23" ht="18.75" thickBot="1">
      <c r="A236" s="329">
        <v>385</v>
      </c>
      <c r="B236" s="219"/>
      <c r="C236" s="213">
        <v>2989</v>
      </c>
      <c r="D236" s="402" t="s">
        <v>1339</v>
      </c>
      <c r="E236" s="614">
        <f t="shared" si="42"/>
        <v>0</v>
      </c>
      <c r="F236" s="315">
        <f t="shared" si="42"/>
        <v>0</v>
      </c>
      <c r="G236" s="315">
        <f t="shared" si="42"/>
        <v>0</v>
      </c>
      <c r="H236" s="315">
        <f t="shared" si="42"/>
        <v>0</v>
      </c>
      <c r="I236" s="281">
        <v>1</v>
      </c>
      <c r="J236" s="309"/>
      <c r="K236" s="390">
        <f t="shared" si="43"/>
        <v>0</v>
      </c>
      <c r="L236" s="391">
        <f t="shared" si="43"/>
        <v>0</v>
      </c>
      <c r="M236" s="391">
        <f t="shared" si="43"/>
        <v>0</v>
      </c>
      <c r="N236" s="391">
        <f t="shared" si="43"/>
        <v>0</v>
      </c>
      <c r="O236" s="309"/>
      <c r="P236" s="392">
        <f t="shared" si="44"/>
        <v>0</v>
      </c>
      <c r="Q236" s="392">
        <f t="shared" si="44"/>
        <v>0</v>
      </c>
      <c r="R236" s="392">
        <f t="shared" si="44"/>
        <v>0</v>
      </c>
      <c r="S236" s="392">
        <f t="shared" si="44"/>
        <v>0</v>
      </c>
      <c r="T236" s="392">
        <f t="shared" si="44"/>
        <v>0</v>
      </c>
      <c r="U236" s="392">
        <f t="shared" si="44"/>
        <v>0</v>
      </c>
      <c r="V236" s="392">
        <f t="shared" si="44"/>
        <v>0</v>
      </c>
      <c r="W236" s="389">
        <f t="shared" si="11"/>
        <v>0</v>
      </c>
    </row>
    <row r="237" spans="1:23" ht="18.75" thickBot="1">
      <c r="A237" s="329">
        <v>390</v>
      </c>
      <c r="B237" s="177"/>
      <c r="C237" s="178">
        <v>2991</v>
      </c>
      <c r="D237" s="403" t="s">
        <v>1340</v>
      </c>
      <c r="E237" s="614">
        <f t="shared" si="42"/>
        <v>0</v>
      </c>
      <c r="F237" s="315">
        <f t="shared" si="42"/>
        <v>0</v>
      </c>
      <c r="G237" s="315">
        <f t="shared" si="42"/>
        <v>0</v>
      </c>
      <c r="H237" s="315">
        <f t="shared" si="42"/>
        <v>0</v>
      </c>
      <c r="I237" s="281">
        <v>1</v>
      </c>
      <c r="J237" s="309"/>
      <c r="K237" s="390">
        <f t="shared" si="43"/>
        <v>0</v>
      </c>
      <c r="L237" s="391">
        <f t="shared" si="43"/>
        <v>0</v>
      </c>
      <c r="M237" s="391">
        <f t="shared" si="43"/>
        <v>0</v>
      </c>
      <c r="N237" s="391">
        <f t="shared" si="43"/>
        <v>0</v>
      </c>
      <c r="O237" s="309"/>
      <c r="P237" s="392">
        <f t="shared" si="44"/>
        <v>0</v>
      </c>
      <c r="Q237" s="392">
        <f t="shared" si="44"/>
        <v>0</v>
      </c>
      <c r="R237" s="392">
        <f t="shared" si="44"/>
        <v>0</v>
      </c>
      <c r="S237" s="392">
        <f t="shared" si="44"/>
        <v>0</v>
      </c>
      <c r="T237" s="392">
        <f t="shared" si="44"/>
        <v>0</v>
      </c>
      <c r="U237" s="392">
        <f t="shared" si="44"/>
        <v>0</v>
      </c>
      <c r="V237" s="392">
        <f t="shared" si="44"/>
        <v>0</v>
      </c>
      <c r="W237" s="389">
        <f t="shared" si="11"/>
        <v>0</v>
      </c>
    </row>
    <row r="238" spans="1:23" ht="18.75" thickBot="1">
      <c r="A238" s="329">
        <v>395</v>
      </c>
      <c r="B238" s="177"/>
      <c r="C238" s="184">
        <v>2992</v>
      </c>
      <c r="D238" s="905" t="s">
        <v>1341</v>
      </c>
      <c r="E238" s="614">
        <f t="shared" si="42"/>
        <v>0</v>
      </c>
      <c r="F238" s="315">
        <f t="shared" si="42"/>
        <v>0</v>
      </c>
      <c r="G238" s="315">
        <f t="shared" si="42"/>
        <v>0</v>
      </c>
      <c r="H238" s="315">
        <f t="shared" si="42"/>
        <v>0</v>
      </c>
      <c r="I238" s="281">
        <v>1</v>
      </c>
      <c r="J238" s="309"/>
      <c r="K238" s="390">
        <f t="shared" si="43"/>
        <v>0</v>
      </c>
      <c r="L238" s="391">
        <f t="shared" si="43"/>
        <v>0</v>
      </c>
      <c r="M238" s="391">
        <f t="shared" si="43"/>
        <v>0</v>
      </c>
      <c r="N238" s="391">
        <f t="shared" si="43"/>
        <v>0</v>
      </c>
      <c r="O238" s="309"/>
      <c r="P238" s="392">
        <f t="shared" si="44"/>
        <v>0</v>
      </c>
      <c r="Q238" s="392">
        <f t="shared" si="44"/>
        <v>0</v>
      </c>
      <c r="R238" s="392">
        <f t="shared" si="44"/>
        <v>0</v>
      </c>
      <c r="S238" s="392">
        <f t="shared" si="44"/>
        <v>0</v>
      </c>
      <c r="T238" s="392">
        <f t="shared" si="44"/>
        <v>0</v>
      </c>
      <c r="U238" s="392">
        <f t="shared" si="44"/>
        <v>0</v>
      </c>
      <c r="V238" s="392">
        <f t="shared" si="44"/>
        <v>0</v>
      </c>
      <c r="W238" s="389">
        <f>S238-T238-U238-V238</f>
        <v>0</v>
      </c>
    </row>
    <row r="239" spans="1:24" s="312" customFormat="1" ht="18.75" thickBot="1">
      <c r="A239" s="323">
        <v>397</v>
      </c>
      <c r="B239" s="181">
        <v>3300</v>
      </c>
      <c r="C239" s="406" t="s">
        <v>1342</v>
      </c>
      <c r="D239" s="399"/>
      <c r="E239" s="615">
        <f>SUMIF($B$594:$B$12469,$B239,E$594:E$12469)</f>
        <v>0</v>
      </c>
      <c r="F239" s="393">
        <f>SUMIF($B$594:$B$12469,$B239,F$594:F$12469)</f>
        <v>0</v>
      </c>
      <c r="G239" s="393">
        <f>SUMIF($B$594:$B$12469,$B239,G$594:G$12469)</f>
        <v>0</v>
      </c>
      <c r="H239" s="393">
        <f>SUMIF($B$594:$B$12469,$B239,H$594:H$12469)</f>
        <v>0</v>
      </c>
      <c r="I239" s="281">
        <v>1</v>
      </c>
      <c r="J239" s="309"/>
      <c r="K239" s="396">
        <f>SUMIF($B$594:$B$12469,$B239,K$594:K$12469)</f>
        <v>0</v>
      </c>
      <c r="L239" s="407">
        <f>SUMIF($B$594:$B$12469,$B239,L$594:L$12469)</f>
        <v>0</v>
      </c>
      <c r="M239" s="407">
        <f>SUMIF($B$594:$B$12469,$B239,M$594:M$12469)</f>
        <v>0</v>
      </c>
      <c r="N239" s="407">
        <f>SUMIF($B$594:$B$12469,$B239,N$594:N$12469)</f>
        <v>0</v>
      </c>
      <c r="O239" s="309"/>
      <c r="P239" s="396">
        <f aca="true" t="shared" si="45" ref="P239:V239">SUMIF($B$594:$B$12469,$B239,P$594:P$12469)</f>
        <v>0</v>
      </c>
      <c r="Q239" s="396">
        <f t="shared" si="45"/>
        <v>0</v>
      </c>
      <c r="R239" s="396">
        <f t="shared" si="45"/>
        <v>0</v>
      </c>
      <c r="S239" s="396">
        <f t="shared" si="45"/>
        <v>0</v>
      </c>
      <c r="T239" s="396">
        <f t="shared" si="45"/>
        <v>0</v>
      </c>
      <c r="U239" s="396">
        <f t="shared" si="45"/>
        <v>0</v>
      </c>
      <c r="V239" s="396">
        <f t="shared" si="45"/>
        <v>0</v>
      </c>
      <c r="W239" s="389">
        <f t="shared" si="11"/>
        <v>0</v>
      </c>
      <c r="X239" s="275"/>
    </row>
    <row r="240" spans="1:23" ht="18.75" thickBot="1">
      <c r="A240" s="311">
        <v>398</v>
      </c>
      <c r="B240" s="185"/>
      <c r="C240" s="186">
        <v>3301</v>
      </c>
      <c r="D240" s="616" t="s">
        <v>1343</v>
      </c>
      <c r="E240" s="614">
        <f aca="true" t="shared" si="46" ref="E240:H245">SUMIF($C$594:$C$12469,$C240,E$594:E$12469)</f>
        <v>0</v>
      </c>
      <c r="F240" s="315">
        <f t="shared" si="46"/>
        <v>0</v>
      </c>
      <c r="G240" s="315">
        <f t="shared" si="46"/>
        <v>0</v>
      </c>
      <c r="H240" s="315">
        <f t="shared" si="46"/>
        <v>0</v>
      </c>
      <c r="I240" s="281">
        <v>1</v>
      </c>
      <c r="J240" s="309"/>
      <c r="K240" s="392">
        <f aca="true" t="shared" si="47" ref="K240:N245">SUMIF($C$594:$C$12469,$C240,K$594:K$12469)</f>
        <v>0</v>
      </c>
      <c r="L240" s="397">
        <f t="shared" si="47"/>
        <v>0</v>
      </c>
      <c r="M240" s="397">
        <f t="shared" si="47"/>
        <v>0</v>
      </c>
      <c r="N240" s="397">
        <f t="shared" si="47"/>
        <v>0</v>
      </c>
      <c r="O240" s="309"/>
      <c r="P240" s="392">
        <f aca="true" t="shared" si="48" ref="P240:V245">SUMIF($C$594:$C$12469,$C240,P$594:P$12469)</f>
        <v>0</v>
      </c>
      <c r="Q240" s="392">
        <f t="shared" si="48"/>
        <v>0</v>
      </c>
      <c r="R240" s="392">
        <f t="shared" si="48"/>
        <v>0</v>
      </c>
      <c r="S240" s="392">
        <f t="shared" si="48"/>
        <v>0</v>
      </c>
      <c r="T240" s="392">
        <f t="shared" si="48"/>
        <v>0</v>
      </c>
      <c r="U240" s="392">
        <f t="shared" si="48"/>
        <v>0</v>
      </c>
      <c r="V240" s="392">
        <f t="shared" si="48"/>
        <v>0</v>
      </c>
      <c r="W240" s="389">
        <f t="shared" si="11"/>
        <v>0</v>
      </c>
    </row>
    <row r="241" spans="1:24" ht="18.75" thickBot="1">
      <c r="A241" s="311">
        <v>399</v>
      </c>
      <c r="B241" s="185"/>
      <c r="C241" s="215">
        <v>3302</v>
      </c>
      <c r="D241" s="617" t="s">
        <v>1344</v>
      </c>
      <c r="E241" s="614">
        <f t="shared" si="46"/>
        <v>0</v>
      </c>
      <c r="F241" s="315">
        <f t="shared" si="46"/>
        <v>0</v>
      </c>
      <c r="G241" s="315">
        <f t="shared" si="46"/>
        <v>0</v>
      </c>
      <c r="H241" s="315">
        <f t="shared" si="46"/>
        <v>0</v>
      </c>
      <c r="I241" s="281">
        <v>1</v>
      </c>
      <c r="J241" s="309"/>
      <c r="K241" s="392">
        <f t="shared" si="47"/>
        <v>0</v>
      </c>
      <c r="L241" s="397">
        <f t="shared" si="47"/>
        <v>0</v>
      </c>
      <c r="M241" s="397">
        <f t="shared" si="47"/>
        <v>0</v>
      </c>
      <c r="N241" s="397">
        <f t="shared" si="47"/>
        <v>0</v>
      </c>
      <c r="O241" s="309"/>
      <c r="P241" s="392">
        <f t="shared" si="48"/>
        <v>0</v>
      </c>
      <c r="Q241" s="392">
        <f t="shared" si="48"/>
        <v>0</v>
      </c>
      <c r="R241" s="392">
        <f t="shared" si="48"/>
        <v>0</v>
      </c>
      <c r="S241" s="392">
        <f t="shared" si="48"/>
        <v>0</v>
      </c>
      <c r="T241" s="392">
        <f t="shared" si="48"/>
        <v>0</v>
      </c>
      <c r="U241" s="392">
        <f t="shared" si="48"/>
        <v>0</v>
      </c>
      <c r="V241" s="392">
        <f t="shared" si="48"/>
        <v>0</v>
      </c>
      <c r="W241" s="389">
        <f t="shared" si="11"/>
        <v>0</v>
      </c>
      <c r="X241" s="312"/>
    </row>
    <row r="242" spans="1:23" ht="18.75" thickBot="1">
      <c r="A242" s="311">
        <v>400</v>
      </c>
      <c r="B242" s="185"/>
      <c r="C242" s="215">
        <v>3303</v>
      </c>
      <c r="D242" s="401" t="s">
        <v>1345</v>
      </c>
      <c r="E242" s="614">
        <f t="shared" si="46"/>
        <v>0</v>
      </c>
      <c r="F242" s="315">
        <f t="shared" si="46"/>
        <v>0</v>
      </c>
      <c r="G242" s="315">
        <f t="shared" si="46"/>
        <v>0</v>
      </c>
      <c r="H242" s="315">
        <f t="shared" si="46"/>
        <v>0</v>
      </c>
      <c r="I242" s="281">
        <v>1</v>
      </c>
      <c r="J242" s="309"/>
      <c r="K242" s="392">
        <f t="shared" si="47"/>
        <v>0</v>
      </c>
      <c r="L242" s="397">
        <f t="shared" si="47"/>
        <v>0</v>
      </c>
      <c r="M242" s="397">
        <f t="shared" si="47"/>
        <v>0</v>
      </c>
      <c r="N242" s="397">
        <f t="shared" si="47"/>
        <v>0</v>
      </c>
      <c r="O242" s="309"/>
      <c r="P242" s="392">
        <f t="shared" si="48"/>
        <v>0</v>
      </c>
      <c r="Q242" s="392">
        <f t="shared" si="48"/>
        <v>0</v>
      </c>
      <c r="R242" s="392">
        <f t="shared" si="48"/>
        <v>0</v>
      </c>
      <c r="S242" s="392">
        <f t="shared" si="48"/>
        <v>0</v>
      </c>
      <c r="T242" s="392">
        <f t="shared" si="48"/>
        <v>0</v>
      </c>
      <c r="U242" s="392">
        <f t="shared" si="48"/>
        <v>0</v>
      </c>
      <c r="V242" s="392">
        <f t="shared" si="48"/>
        <v>0</v>
      </c>
      <c r="W242" s="389">
        <f t="shared" si="11"/>
        <v>0</v>
      </c>
    </row>
    <row r="243" spans="1:23" ht="18.75" thickBot="1">
      <c r="A243" s="311">
        <v>401</v>
      </c>
      <c r="B243" s="185"/>
      <c r="C243" s="213">
        <v>3304</v>
      </c>
      <c r="D243" s="618" t="s">
        <v>1346</v>
      </c>
      <c r="E243" s="614">
        <f t="shared" si="46"/>
        <v>0</v>
      </c>
      <c r="F243" s="315">
        <f t="shared" si="46"/>
        <v>0</v>
      </c>
      <c r="G243" s="315">
        <f t="shared" si="46"/>
        <v>0</v>
      </c>
      <c r="H243" s="315">
        <f t="shared" si="46"/>
        <v>0</v>
      </c>
      <c r="I243" s="281">
        <v>1</v>
      </c>
      <c r="J243" s="309"/>
      <c r="K243" s="392">
        <f t="shared" si="47"/>
        <v>0</v>
      </c>
      <c r="L243" s="397">
        <f t="shared" si="47"/>
        <v>0</v>
      </c>
      <c r="M243" s="397">
        <f t="shared" si="47"/>
        <v>0</v>
      </c>
      <c r="N243" s="397">
        <f t="shared" si="47"/>
        <v>0</v>
      </c>
      <c r="O243" s="309"/>
      <c r="P243" s="392">
        <f t="shared" si="48"/>
        <v>0</v>
      </c>
      <c r="Q243" s="392">
        <f t="shared" si="48"/>
        <v>0</v>
      </c>
      <c r="R243" s="392">
        <f t="shared" si="48"/>
        <v>0</v>
      </c>
      <c r="S243" s="392">
        <f t="shared" si="48"/>
        <v>0</v>
      </c>
      <c r="T243" s="392">
        <f t="shared" si="48"/>
        <v>0</v>
      </c>
      <c r="U243" s="392">
        <f t="shared" si="48"/>
        <v>0</v>
      </c>
      <c r="V243" s="392">
        <f t="shared" si="48"/>
        <v>0</v>
      </c>
      <c r="W243" s="389">
        <f t="shared" si="11"/>
        <v>0</v>
      </c>
    </row>
    <row r="244" spans="1:23" ht="30.75" thickBot="1">
      <c r="A244" s="311">
        <v>402</v>
      </c>
      <c r="B244" s="185"/>
      <c r="C244" s="184">
        <v>3305</v>
      </c>
      <c r="D244" s="619" t="s">
        <v>1347</v>
      </c>
      <c r="E244" s="614">
        <f t="shared" si="46"/>
        <v>0</v>
      </c>
      <c r="F244" s="315">
        <f t="shared" si="46"/>
        <v>0</v>
      </c>
      <c r="G244" s="315">
        <f t="shared" si="46"/>
        <v>0</v>
      </c>
      <c r="H244" s="315">
        <f t="shared" si="46"/>
        <v>0</v>
      </c>
      <c r="I244" s="281">
        <v>1</v>
      </c>
      <c r="J244" s="309"/>
      <c r="K244" s="392">
        <f t="shared" si="47"/>
        <v>0</v>
      </c>
      <c r="L244" s="397">
        <f t="shared" si="47"/>
        <v>0</v>
      </c>
      <c r="M244" s="397">
        <f t="shared" si="47"/>
        <v>0</v>
      </c>
      <c r="N244" s="397">
        <f t="shared" si="47"/>
        <v>0</v>
      </c>
      <c r="O244" s="309"/>
      <c r="P244" s="392">
        <f t="shared" si="48"/>
        <v>0</v>
      </c>
      <c r="Q244" s="392">
        <f t="shared" si="48"/>
        <v>0</v>
      </c>
      <c r="R244" s="392">
        <f t="shared" si="48"/>
        <v>0</v>
      </c>
      <c r="S244" s="392">
        <f t="shared" si="48"/>
        <v>0</v>
      </c>
      <c r="T244" s="392">
        <f t="shared" si="48"/>
        <v>0</v>
      </c>
      <c r="U244" s="392">
        <f t="shared" si="48"/>
        <v>0</v>
      </c>
      <c r="V244" s="392">
        <f t="shared" si="48"/>
        <v>0</v>
      </c>
      <c r="W244" s="389">
        <f aca="true" t="shared" si="49" ref="W244:W288">S244-T244-U244-V244</f>
        <v>0</v>
      </c>
    </row>
    <row r="245" spans="1:24" s="312" customFormat="1" ht="18.75" thickBot="1">
      <c r="A245" s="408">
        <v>404</v>
      </c>
      <c r="B245" s="185"/>
      <c r="C245" s="184">
        <v>3306</v>
      </c>
      <c r="D245" s="619" t="s">
        <v>1348</v>
      </c>
      <c r="E245" s="614">
        <f t="shared" si="46"/>
        <v>0</v>
      </c>
      <c r="F245" s="315">
        <f t="shared" si="46"/>
        <v>0</v>
      </c>
      <c r="G245" s="315">
        <f t="shared" si="46"/>
        <v>0</v>
      </c>
      <c r="H245" s="315">
        <f t="shared" si="46"/>
        <v>0</v>
      </c>
      <c r="I245" s="281">
        <v>1</v>
      </c>
      <c r="J245" s="309"/>
      <c r="K245" s="392">
        <f t="shared" si="47"/>
        <v>0</v>
      </c>
      <c r="L245" s="397">
        <f t="shared" si="47"/>
        <v>0</v>
      </c>
      <c r="M245" s="397">
        <f t="shared" si="47"/>
        <v>0</v>
      </c>
      <c r="N245" s="397">
        <f t="shared" si="47"/>
        <v>0</v>
      </c>
      <c r="O245" s="309"/>
      <c r="P245" s="392">
        <f t="shared" si="48"/>
        <v>0</v>
      </c>
      <c r="Q245" s="392">
        <f t="shared" si="48"/>
        <v>0</v>
      </c>
      <c r="R245" s="392">
        <f t="shared" si="48"/>
        <v>0</v>
      </c>
      <c r="S245" s="392">
        <f t="shared" si="48"/>
        <v>0</v>
      </c>
      <c r="T245" s="392">
        <f t="shared" si="48"/>
        <v>0</v>
      </c>
      <c r="U245" s="392">
        <f t="shared" si="48"/>
        <v>0</v>
      </c>
      <c r="V245" s="392">
        <f t="shared" si="48"/>
        <v>0</v>
      </c>
      <c r="W245" s="389">
        <f t="shared" si="49"/>
        <v>0</v>
      </c>
      <c r="X245" s="275"/>
    </row>
    <row r="246" spans="1:24" s="312" customFormat="1" ht="18.75" thickBot="1">
      <c r="A246" s="408">
        <v>404</v>
      </c>
      <c r="B246" s="181">
        <v>3900</v>
      </c>
      <c r="C246" s="1167" t="s">
        <v>1349</v>
      </c>
      <c r="D246" s="1167"/>
      <c r="E246" s="615">
        <f aca="true" t="shared" si="50" ref="E246:H249">SUMIF($B$594:$B$12469,$B246,E$594:E$12469)</f>
        <v>0</v>
      </c>
      <c r="F246" s="393">
        <f t="shared" si="50"/>
        <v>0</v>
      </c>
      <c r="G246" s="393">
        <f t="shared" si="50"/>
        <v>0</v>
      </c>
      <c r="H246" s="393">
        <f t="shared" si="50"/>
        <v>0</v>
      </c>
      <c r="I246" s="281">
        <v>1</v>
      </c>
      <c r="J246" s="309"/>
      <c r="K246" s="394">
        <f aca="true" t="shared" si="51" ref="K246:N249">SUMIF($B$594:$B$12469,$B246,K$594:K$12469)</f>
        <v>0</v>
      </c>
      <c r="L246" s="395">
        <f t="shared" si="51"/>
        <v>0</v>
      </c>
      <c r="M246" s="395">
        <f t="shared" si="51"/>
        <v>0</v>
      </c>
      <c r="N246" s="395">
        <f t="shared" si="51"/>
        <v>0</v>
      </c>
      <c r="O246" s="309"/>
      <c r="P246" s="394">
        <f aca="true" t="shared" si="52" ref="P246:V249">SUMIF($B$594:$B$12469,$B246,P$594:P$12469)</f>
        <v>0</v>
      </c>
      <c r="Q246" s="394">
        <f t="shared" si="52"/>
        <v>0</v>
      </c>
      <c r="R246" s="394">
        <f t="shared" si="52"/>
        <v>0</v>
      </c>
      <c r="S246" s="394">
        <f t="shared" si="52"/>
        <v>0</v>
      </c>
      <c r="T246" s="394">
        <f t="shared" si="52"/>
        <v>0</v>
      </c>
      <c r="U246" s="394">
        <f t="shared" si="52"/>
        <v>0</v>
      </c>
      <c r="V246" s="394">
        <f t="shared" si="52"/>
        <v>0</v>
      </c>
      <c r="W246" s="389">
        <f t="shared" si="49"/>
        <v>0</v>
      </c>
      <c r="X246" s="275"/>
    </row>
    <row r="247" spans="1:23" s="312" customFormat="1" ht="18.75" thickBot="1">
      <c r="A247" s="328">
        <v>440</v>
      </c>
      <c r="B247" s="181">
        <v>4000</v>
      </c>
      <c r="C247" s="1167" t="s">
        <v>1350</v>
      </c>
      <c r="D247" s="1167"/>
      <c r="E247" s="615">
        <f t="shared" si="50"/>
        <v>0</v>
      </c>
      <c r="F247" s="393">
        <f t="shared" si="50"/>
        <v>0</v>
      </c>
      <c r="G247" s="393">
        <f t="shared" si="50"/>
        <v>0</v>
      </c>
      <c r="H247" s="393">
        <f t="shared" si="50"/>
        <v>0</v>
      </c>
      <c r="I247" s="281">
        <v>1</v>
      </c>
      <c r="J247" s="309"/>
      <c r="K247" s="394">
        <f t="shared" si="51"/>
        <v>0</v>
      </c>
      <c r="L247" s="395">
        <f t="shared" si="51"/>
        <v>0</v>
      </c>
      <c r="M247" s="395">
        <f t="shared" si="51"/>
        <v>0</v>
      </c>
      <c r="N247" s="395">
        <f t="shared" si="51"/>
        <v>0</v>
      </c>
      <c r="O247" s="309"/>
      <c r="P247" s="396">
        <f t="shared" si="52"/>
        <v>0</v>
      </c>
      <c r="Q247" s="396">
        <f t="shared" si="52"/>
        <v>0</v>
      </c>
      <c r="R247" s="396">
        <f t="shared" si="52"/>
        <v>0</v>
      </c>
      <c r="S247" s="396">
        <f t="shared" si="52"/>
        <v>0</v>
      </c>
      <c r="T247" s="396">
        <f t="shared" si="52"/>
        <v>0</v>
      </c>
      <c r="U247" s="396">
        <f t="shared" si="52"/>
        <v>0</v>
      </c>
      <c r="V247" s="396">
        <f t="shared" si="52"/>
        <v>0</v>
      </c>
      <c r="W247" s="389">
        <f t="shared" si="49"/>
        <v>0</v>
      </c>
    </row>
    <row r="248" spans="1:23" s="312" customFormat="1" ht="18.75" thickBot="1">
      <c r="A248" s="328">
        <v>450</v>
      </c>
      <c r="B248" s="181">
        <v>4100</v>
      </c>
      <c r="C248" s="1167" t="s">
        <v>1351</v>
      </c>
      <c r="D248" s="1167"/>
      <c r="E248" s="615">
        <f t="shared" si="50"/>
        <v>0</v>
      </c>
      <c r="F248" s="393">
        <f t="shared" si="50"/>
        <v>0</v>
      </c>
      <c r="G248" s="393">
        <f t="shared" si="50"/>
        <v>0</v>
      </c>
      <c r="H248" s="393">
        <f t="shared" si="50"/>
        <v>0</v>
      </c>
      <c r="I248" s="281">
        <v>1</v>
      </c>
      <c r="J248" s="309"/>
      <c r="K248" s="396">
        <f t="shared" si="51"/>
        <v>0</v>
      </c>
      <c r="L248" s="407">
        <f t="shared" si="51"/>
        <v>0</v>
      </c>
      <c r="M248" s="407">
        <f t="shared" si="51"/>
        <v>0</v>
      </c>
      <c r="N248" s="407">
        <f t="shared" si="51"/>
        <v>0</v>
      </c>
      <c r="O248" s="309"/>
      <c r="P248" s="396">
        <f t="shared" si="52"/>
        <v>0</v>
      </c>
      <c r="Q248" s="396">
        <f t="shared" si="52"/>
        <v>0</v>
      </c>
      <c r="R248" s="396">
        <f t="shared" si="52"/>
        <v>0</v>
      </c>
      <c r="S248" s="396">
        <f t="shared" si="52"/>
        <v>0</v>
      </c>
      <c r="T248" s="396">
        <f t="shared" si="52"/>
        <v>0</v>
      </c>
      <c r="U248" s="396">
        <f t="shared" si="52"/>
        <v>0</v>
      </c>
      <c r="V248" s="396">
        <f t="shared" si="52"/>
        <v>0</v>
      </c>
      <c r="W248" s="389">
        <f t="shared" si="49"/>
        <v>0</v>
      </c>
    </row>
    <row r="249" spans="1:23" s="312" customFormat="1" ht="18.75" thickBot="1">
      <c r="A249" s="328">
        <v>495</v>
      </c>
      <c r="B249" s="181">
        <v>4200</v>
      </c>
      <c r="C249" s="1161" t="s">
        <v>1352</v>
      </c>
      <c r="D249" s="1161"/>
      <c r="E249" s="615">
        <f t="shared" si="50"/>
        <v>0</v>
      </c>
      <c r="F249" s="393">
        <f t="shared" si="50"/>
        <v>0</v>
      </c>
      <c r="G249" s="393">
        <f t="shared" si="50"/>
        <v>0</v>
      </c>
      <c r="H249" s="393">
        <f t="shared" si="50"/>
        <v>0</v>
      </c>
      <c r="I249" s="281">
        <v>1</v>
      </c>
      <c r="J249" s="309"/>
      <c r="K249" s="394">
        <f t="shared" si="51"/>
        <v>0</v>
      </c>
      <c r="L249" s="395">
        <f t="shared" si="51"/>
        <v>0</v>
      </c>
      <c r="M249" s="395">
        <f t="shared" si="51"/>
        <v>0</v>
      </c>
      <c r="N249" s="395">
        <f t="shared" si="51"/>
        <v>0</v>
      </c>
      <c r="O249" s="309"/>
      <c r="P249" s="394">
        <f t="shared" si="52"/>
        <v>0</v>
      </c>
      <c r="Q249" s="394">
        <f t="shared" si="52"/>
        <v>0</v>
      </c>
      <c r="R249" s="394">
        <f t="shared" si="52"/>
        <v>0</v>
      </c>
      <c r="S249" s="394">
        <f t="shared" si="52"/>
        <v>0</v>
      </c>
      <c r="T249" s="394">
        <f t="shared" si="52"/>
        <v>0</v>
      </c>
      <c r="U249" s="394">
        <f t="shared" si="52"/>
        <v>0</v>
      </c>
      <c r="V249" s="394">
        <f t="shared" si="52"/>
        <v>0</v>
      </c>
      <c r="W249" s="389">
        <f t="shared" si="49"/>
        <v>0</v>
      </c>
    </row>
    <row r="250" spans="1:24" ht="18.75" thickBot="1">
      <c r="A250" s="329">
        <v>500</v>
      </c>
      <c r="B250" s="220"/>
      <c r="C250" s="186">
        <v>4201</v>
      </c>
      <c r="D250" s="179" t="s">
        <v>1353</v>
      </c>
      <c r="E250" s="614">
        <f aca="true" t="shared" si="53" ref="E250:H255">SUMIF($C$594:$C$12469,$C250,E$594:E$12469)</f>
        <v>0</v>
      </c>
      <c r="F250" s="315">
        <f t="shared" si="53"/>
        <v>0</v>
      </c>
      <c r="G250" s="315">
        <f t="shared" si="53"/>
        <v>0</v>
      </c>
      <c r="H250" s="315">
        <f t="shared" si="53"/>
        <v>0</v>
      </c>
      <c r="I250" s="281">
        <v>1</v>
      </c>
      <c r="J250" s="309"/>
      <c r="K250" s="390">
        <f aca="true" t="shared" si="54" ref="K250:N255">SUMIF($C$594:$C$12469,$C250,K$594:K$12469)</f>
        <v>0</v>
      </c>
      <c r="L250" s="391">
        <f t="shared" si="54"/>
        <v>0</v>
      </c>
      <c r="M250" s="391">
        <f t="shared" si="54"/>
        <v>0</v>
      </c>
      <c r="N250" s="391">
        <f t="shared" si="54"/>
        <v>0</v>
      </c>
      <c r="O250" s="309"/>
      <c r="P250" s="390">
        <f aca="true" t="shared" si="55" ref="P250:V255">SUMIF($C$594:$C$12469,$C250,P$594:P$12469)</f>
        <v>0</v>
      </c>
      <c r="Q250" s="390">
        <f t="shared" si="55"/>
        <v>0</v>
      </c>
      <c r="R250" s="390">
        <f t="shared" si="55"/>
        <v>0</v>
      </c>
      <c r="S250" s="390">
        <f t="shared" si="55"/>
        <v>0</v>
      </c>
      <c r="T250" s="390">
        <f t="shared" si="55"/>
        <v>0</v>
      </c>
      <c r="U250" s="390">
        <f t="shared" si="55"/>
        <v>0</v>
      </c>
      <c r="V250" s="390">
        <f t="shared" si="55"/>
        <v>0</v>
      </c>
      <c r="W250" s="389">
        <f t="shared" si="49"/>
        <v>0</v>
      </c>
      <c r="X250" s="312"/>
    </row>
    <row r="251" spans="1:24" ht="18.75" thickBot="1">
      <c r="A251" s="329">
        <v>505</v>
      </c>
      <c r="B251" s="220"/>
      <c r="C251" s="178">
        <v>4202</v>
      </c>
      <c r="D251" s="180" t="s">
        <v>1354</v>
      </c>
      <c r="E251" s="614">
        <f t="shared" si="53"/>
        <v>0</v>
      </c>
      <c r="F251" s="315">
        <f t="shared" si="53"/>
        <v>0</v>
      </c>
      <c r="G251" s="315">
        <f t="shared" si="53"/>
        <v>0</v>
      </c>
      <c r="H251" s="315">
        <f t="shared" si="53"/>
        <v>0</v>
      </c>
      <c r="I251" s="281">
        <v>1</v>
      </c>
      <c r="J251" s="309"/>
      <c r="K251" s="390">
        <f t="shared" si="54"/>
        <v>0</v>
      </c>
      <c r="L251" s="391">
        <f t="shared" si="54"/>
        <v>0</v>
      </c>
      <c r="M251" s="391">
        <f t="shared" si="54"/>
        <v>0</v>
      </c>
      <c r="N251" s="391">
        <f t="shared" si="54"/>
        <v>0</v>
      </c>
      <c r="O251" s="309"/>
      <c r="P251" s="390">
        <f t="shared" si="55"/>
        <v>0</v>
      </c>
      <c r="Q251" s="390">
        <f t="shared" si="55"/>
        <v>0</v>
      </c>
      <c r="R251" s="390">
        <f t="shared" si="55"/>
        <v>0</v>
      </c>
      <c r="S251" s="390">
        <f t="shared" si="55"/>
        <v>0</v>
      </c>
      <c r="T251" s="390">
        <f t="shared" si="55"/>
        <v>0</v>
      </c>
      <c r="U251" s="390">
        <f t="shared" si="55"/>
        <v>0</v>
      </c>
      <c r="V251" s="390">
        <f t="shared" si="55"/>
        <v>0</v>
      </c>
      <c r="W251" s="389">
        <f t="shared" si="49"/>
        <v>0</v>
      </c>
      <c r="X251" s="312"/>
    </row>
    <row r="252" spans="1:23" ht="18.75" thickBot="1">
      <c r="A252" s="329">
        <v>510</v>
      </c>
      <c r="B252" s="220"/>
      <c r="C252" s="178">
        <v>4214</v>
      </c>
      <c r="D252" s="180" t="s">
        <v>1355</v>
      </c>
      <c r="E252" s="614">
        <f t="shared" si="53"/>
        <v>0</v>
      </c>
      <c r="F252" s="315">
        <f t="shared" si="53"/>
        <v>0</v>
      </c>
      <c r="G252" s="315">
        <f t="shared" si="53"/>
        <v>0</v>
      </c>
      <c r="H252" s="315">
        <f t="shared" si="53"/>
        <v>0</v>
      </c>
      <c r="I252" s="281">
        <v>1</v>
      </c>
      <c r="J252" s="309"/>
      <c r="K252" s="390">
        <f t="shared" si="54"/>
        <v>0</v>
      </c>
      <c r="L252" s="391">
        <f t="shared" si="54"/>
        <v>0</v>
      </c>
      <c r="M252" s="391">
        <f t="shared" si="54"/>
        <v>0</v>
      </c>
      <c r="N252" s="391">
        <f t="shared" si="54"/>
        <v>0</v>
      </c>
      <c r="O252" s="309"/>
      <c r="P252" s="390">
        <f t="shared" si="55"/>
        <v>0</v>
      </c>
      <c r="Q252" s="390">
        <f t="shared" si="55"/>
        <v>0</v>
      </c>
      <c r="R252" s="390">
        <f t="shared" si="55"/>
        <v>0</v>
      </c>
      <c r="S252" s="390">
        <f t="shared" si="55"/>
        <v>0</v>
      </c>
      <c r="T252" s="390">
        <f t="shared" si="55"/>
        <v>0</v>
      </c>
      <c r="U252" s="390">
        <f t="shared" si="55"/>
        <v>0</v>
      </c>
      <c r="V252" s="390">
        <f t="shared" si="55"/>
        <v>0</v>
      </c>
      <c r="W252" s="389">
        <f t="shared" si="49"/>
        <v>0</v>
      </c>
    </row>
    <row r="253" spans="1:23" ht="18.75" thickBot="1">
      <c r="A253" s="329">
        <v>515</v>
      </c>
      <c r="B253" s="220"/>
      <c r="C253" s="178">
        <v>4217</v>
      </c>
      <c r="D253" s="180" t="s">
        <v>1356</v>
      </c>
      <c r="E253" s="614">
        <f t="shared" si="53"/>
        <v>0</v>
      </c>
      <c r="F253" s="315">
        <f t="shared" si="53"/>
        <v>0</v>
      </c>
      <c r="G253" s="315">
        <f t="shared" si="53"/>
        <v>0</v>
      </c>
      <c r="H253" s="315">
        <f t="shared" si="53"/>
        <v>0</v>
      </c>
      <c r="I253" s="281">
        <v>1</v>
      </c>
      <c r="J253" s="309"/>
      <c r="K253" s="390">
        <f t="shared" si="54"/>
        <v>0</v>
      </c>
      <c r="L253" s="391">
        <f t="shared" si="54"/>
        <v>0</v>
      </c>
      <c r="M253" s="391">
        <f t="shared" si="54"/>
        <v>0</v>
      </c>
      <c r="N253" s="391">
        <f t="shared" si="54"/>
        <v>0</v>
      </c>
      <c r="O253" s="309"/>
      <c r="P253" s="390">
        <f t="shared" si="55"/>
        <v>0</v>
      </c>
      <c r="Q253" s="390">
        <f t="shared" si="55"/>
        <v>0</v>
      </c>
      <c r="R253" s="390">
        <f t="shared" si="55"/>
        <v>0</v>
      </c>
      <c r="S253" s="390">
        <f t="shared" si="55"/>
        <v>0</v>
      </c>
      <c r="T253" s="390">
        <f t="shared" si="55"/>
        <v>0</v>
      </c>
      <c r="U253" s="390">
        <f t="shared" si="55"/>
        <v>0</v>
      </c>
      <c r="V253" s="390">
        <f t="shared" si="55"/>
        <v>0</v>
      </c>
      <c r="W253" s="389">
        <f t="shared" si="49"/>
        <v>0</v>
      </c>
    </row>
    <row r="254" spans="1:23" ht="32.25" thickBot="1">
      <c r="A254" s="329">
        <v>520</v>
      </c>
      <c r="B254" s="220"/>
      <c r="C254" s="178">
        <v>4218</v>
      </c>
      <c r="D254" s="187" t="s">
        <v>1357</v>
      </c>
      <c r="E254" s="614">
        <f t="shared" si="53"/>
        <v>0</v>
      </c>
      <c r="F254" s="315">
        <f t="shared" si="53"/>
        <v>0</v>
      </c>
      <c r="G254" s="315">
        <f t="shared" si="53"/>
        <v>0</v>
      </c>
      <c r="H254" s="315">
        <f t="shared" si="53"/>
        <v>0</v>
      </c>
      <c r="I254" s="281">
        <v>1</v>
      </c>
      <c r="J254" s="309"/>
      <c r="K254" s="390">
        <f t="shared" si="54"/>
        <v>0</v>
      </c>
      <c r="L254" s="391">
        <f t="shared" si="54"/>
        <v>0</v>
      </c>
      <c r="M254" s="391">
        <f t="shared" si="54"/>
        <v>0</v>
      </c>
      <c r="N254" s="391">
        <f t="shared" si="54"/>
        <v>0</v>
      </c>
      <c r="O254" s="309"/>
      <c r="P254" s="390">
        <f t="shared" si="55"/>
        <v>0</v>
      </c>
      <c r="Q254" s="390">
        <f t="shared" si="55"/>
        <v>0</v>
      </c>
      <c r="R254" s="390">
        <f t="shared" si="55"/>
        <v>0</v>
      </c>
      <c r="S254" s="390">
        <f t="shared" si="55"/>
        <v>0</v>
      </c>
      <c r="T254" s="390">
        <f t="shared" si="55"/>
        <v>0</v>
      </c>
      <c r="U254" s="390">
        <f t="shared" si="55"/>
        <v>0</v>
      </c>
      <c r="V254" s="390">
        <f t="shared" si="55"/>
        <v>0</v>
      </c>
      <c r="W254" s="389">
        <f t="shared" si="49"/>
        <v>0</v>
      </c>
    </row>
    <row r="255" spans="1:23" ht="18.75" thickBot="1">
      <c r="A255" s="329">
        <v>525</v>
      </c>
      <c r="B255" s="220"/>
      <c r="C255" s="178">
        <v>4219</v>
      </c>
      <c r="D255" s="200" t="s">
        <v>1358</v>
      </c>
      <c r="E255" s="614">
        <f t="shared" si="53"/>
        <v>0</v>
      </c>
      <c r="F255" s="315">
        <f t="shared" si="53"/>
        <v>0</v>
      </c>
      <c r="G255" s="315">
        <f t="shared" si="53"/>
        <v>0</v>
      </c>
      <c r="H255" s="315">
        <f t="shared" si="53"/>
        <v>0</v>
      </c>
      <c r="I255" s="281">
        <v>1</v>
      </c>
      <c r="J255" s="309"/>
      <c r="K255" s="390">
        <f t="shared" si="54"/>
        <v>0</v>
      </c>
      <c r="L255" s="391">
        <f t="shared" si="54"/>
        <v>0</v>
      </c>
      <c r="M255" s="391">
        <f t="shared" si="54"/>
        <v>0</v>
      </c>
      <c r="N255" s="391">
        <f t="shared" si="54"/>
        <v>0</v>
      </c>
      <c r="O255" s="309"/>
      <c r="P255" s="390">
        <f t="shared" si="55"/>
        <v>0</v>
      </c>
      <c r="Q255" s="390">
        <f t="shared" si="55"/>
        <v>0</v>
      </c>
      <c r="R255" s="390">
        <f t="shared" si="55"/>
        <v>0</v>
      </c>
      <c r="S255" s="390">
        <f t="shared" si="55"/>
        <v>0</v>
      </c>
      <c r="T255" s="390">
        <f t="shared" si="55"/>
        <v>0</v>
      </c>
      <c r="U255" s="390">
        <f t="shared" si="55"/>
        <v>0</v>
      </c>
      <c r="V255" s="390">
        <f t="shared" si="55"/>
        <v>0</v>
      </c>
      <c r="W255" s="389">
        <f t="shared" si="49"/>
        <v>0</v>
      </c>
    </row>
    <row r="256" spans="1:24" s="312" customFormat="1" ht="18.75" thickBot="1">
      <c r="A256" s="328">
        <v>635</v>
      </c>
      <c r="B256" s="181">
        <v>4300</v>
      </c>
      <c r="C256" s="1165" t="s">
        <v>1359</v>
      </c>
      <c r="D256" s="1165"/>
      <c r="E256" s="615">
        <f>SUMIF($B$594:$B$12469,$B256,E$594:E$12469)</f>
        <v>0</v>
      </c>
      <c r="F256" s="393">
        <f>SUMIF($B$594:$B$12469,$B256,F$594:F$12469)</f>
        <v>0</v>
      </c>
      <c r="G256" s="393">
        <f>SUMIF($B$594:$B$12469,$B256,G$594:G$12469)</f>
        <v>0</v>
      </c>
      <c r="H256" s="393">
        <f>SUMIF($B$594:$B$12469,$B256,H$594:H$12469)</f>
        <v>0</v>
      </c>
      <c r="I256" s="281">
        <v>1</v>
      </c>
      <c r="J256" s="309"/>
      <c r="K256" s="394">
        <f>SUMIF($B$594:$B$12469,$B256,K$594:K$12469)</f>
        <v>0</v>
      </c>
      <c r="L256" s="395">
        <f>SUMIF($B$594:$B$12469,$B256,L$594:L$12469)</f>
        <v>0</v>
      </c>
      <c r="M256" s="395">
        <f>SUMIF($B$594:$B$12469,$B256,M$594:M$12469)</f>
        <v>0</v>
      </c>
      <c r="N256" s="395">
        <f>SUMIF($B$594:$B$12469,$B256,N$594:N$12469)</f>
        <v>0</v>
      </c>
      <c r="O256" s="309"/>
      <c r="P256" s="394">
        <f aca="true" t="shared" si="56" ref="P256:V256">SUMIF($B$594:$B$12469,$B256,P$594:P$12469)</f>
        <v>0</v>
      </c>
      <c r="Q256" s="394">
        <f t="shared" si="56"/>
        <v>0</v>
      </c>
      <c r="R256" s="394">
        <f t="shared" si="56"/>
        <v>0</v>
      </c>
      <c r="S256" s="394">
        <f t="shared" si="56"/>
        <v>0</v>
      </c>
      <c r="T256" s="394">
        <f t="shared" si="56"/>
        <v>0</v>
      </c>
      <c r="U256" s="394">
        <f t="shared" si="56"/>
        <v>0</v>
      </c>
      <c r="V256" s="394">
        <f t="shared" si="56"/>
        <v>0</v>
      </c>
      <c r="W256" s="389">
        <f t="shared" si="49"/>
        <v>0</v>
      </c>
      <c r="X256" s="275"/>
    </row>
    <row r="257" spans="1:23" ht="18.75" thickBot="1">
      <c r="A257" s="329">
        <v>640</v>
      </c>
      <c r="B257" s="220"/>
      <c r="C257" s="186">
        <v>4301</v>
      </c>
      <c r="D257" s="210" t="s">
        <v>1360</v>
      </c>
      <c r="E257" s="614">
        <f aca="true" t="shared" si="57" ref="E257:H259">SUMIF($C$594:$C$12469,$C257,E$594:E$12469)</f>
        <v>0</v>
      </c>
      <c r="F257" s="315">
        <f t="shared" si="57"/>
        <v>0</v>
      </c>
      <c r="G257" s="315">
        <f t="shared" si="57"/>
        <v>0</v>
      </c>
      <c r="H257" s="315">
        <f t="shared" si="57"/>
        <v>0</v>
      </c>
      <c r="I257" s="281">
        <v>1</v>
      </c>
      <c r="J257" s="309"/>
      <c r="K257" s="390">
        <f aca="true" t="shared" si="58" ref="K257:N259">SUMIF($C$594:$C$12469,$C257,K$594:K$12469)</f>
        <v>0</v>
      </c>
      <c r="L257" s="391">
        <f t="shared" si="58"/>
        <v>0</v>
      </c>
      <c r="M257" s="391">
        <f t="shared" si="58"/>
        <v>0</v>
      </c>
      <c r="N257" s="391">
        <f t="shared" si="58"/>
        <v>0</v>
      </c>
      <c r="O257" s="309"/>
      <c r="P257" s="390">
        <f aca="true" t="shared" si="59" ref="P257:V259">SUMIF($C$594:$C$12469,$C257,P$594:P$12469)</f>
        <v>0</v>
      </c>
      <c r="Q257" s="390">
        <f t="shared" si="59"/>
        <v>0</v>
      </c>
      <c r="R257" s="390">
        <f t="shared" si="59"/>
        <v>0</v>
      </c>
      <c r="S257" s="390">
        <f t="shared" si="59"/>
        <v>0</v>
      </c>
      <c r="T257" s="390">
        <f t="shared" si="59"/>
        <v>0</v>
      </c>
      <c r="U257" s="390">
        <f t="shared" si="59"/>
        <v>0</v>
      </c>
      <c r="V257" s="390">
        <f t="shared" si="59"/>
        <v>0</v>
      </c>
      <c r="W257" s="389">
        <f t="shared" si="49"/>
        <v>0</v>
      </c>
    </row>
    <row r="258" spans="1:24" ht="20.25" customHeight="1" thickBot="1">
      <c r="A258" s="329">
        <v>645</v>
      </c>
      <c r="B258" s="220"/>
      <c r="C258" s="178">
        <v>4302</v>
      </c>
      <c r="D258" s="180" t="s">
        <v>1361</v>
      </c>
      <c r="E258" s="614">
        <f t="shared" si="57"/>
        <v>0</v>
      </c>
      <c r="F258" s="315">
        <f t="shared" si="57"/>
        <v>0</v>
      </c>
      <c r="G258" s="315">
        <f t="shared" si="57"/>
        <v>0</v>
      </c>
      <c r="H258" s="315">
        <f t="shared" si="57"/>
        <v>0</v>
      </c>
      <c r="I258" s="281">
        <v>1</v>
      </c>
      <c r="J258" s="309"/>
      <c r="K258" s="390">
        <f t="shared" si="58"/>
        <v>0</v>
      </c>
      <c r="L258" s="391">
        <f t="shared" si="58"/>
        <v>0</v>
      </c>
      <c r="M258" s="391">
        <f t="shared" si="58"/>
        <v>0</v>
      </c>
      <c r="N258" s="391">
        <f t="shared" si="58"/>
        <v>0</v>
      </c>
      <c r="O258" s="309"/>
      <c r="P258" s="390">
        <f t="shared" si="59"/>
        <v>0</v>
      </c>
      <c r="Q258" s="390">
        <f t="shared" si="59"/>
        <v>0</v>
      </c>
      <c r="R258" s="390">
        <f t="shared" si="59"/>
        <v>0</v>
      </c>
      <c r="S258" s="390">
        <f t="shared" si="59"/>
        <v>0</v>
      </c>
      <c r="T258" s="390">
        <f t="shared" si="59"/>
        <v>0</v>
      </c>
      <c r="U258" s="390">
        <f t="shared" si="59"/>
        <v>0</v>
      </c>
      <c r="V258" s="390">
        <f t="shared" si="59"/>
        <v>0</v>
      </c>
      <c r="W258" s="389">
        <f t="shared" si="49"/>
        <v>0</v>
      </c>
      <c r="X258" s="312"/>
    </row>
    <row r="259" spans="1:23" ht="18.75" thickBot="1">
      <c r="A259" s="329">
        <v>650</v>
      </c>
      <c r="B259" s="220"/>
      <c r="C259" s="184">
        <v>4309</v>
      </c>
      <c r="D259" s="190" t="s">
        <v>1362</v>
      </c>
      <c r="E259" s="614">
        <f t="shared" si="57"/>
        <v>0</v>
      </c>
      <c r="F259" s="315">
        <f t="shared" si="57"/>
        <v>0</v>
      </c>
      <c r="G259" s="315">
        <f t="shared" si="57"/>
        <v>0</v>
      </c>
      <c r="H259" s="315">
        <f t="shared" si="57"/>
        <v>0</v>
      </c>
      <c r="I259" s="281">
        <v>1</v>
      </c>
      <c r="J259" s="309"/>
      <c r="K259" s="390">
        <f t="shared" si="58"/>
        <v>0</v>
      </c>
      <c r="L259" s="391">
        <f t="shared" si="58"/>
        <v>0</v>
      </c>
      <c r="M259" s="391">
        <f t="shared" si="58"/>
        <v>0</v>
      </c>
      <c r="N259" s="391">
        <f t="shared" si="58"/>
        <v>0</v>
      </c>
      <c r="O259" s="309"/>
      <c r="P259" s="390">
        <f t="shared" si="59"/>
        <v>0</v>
      </c>
      <c r="Q259" s="390">
        <f t="shared" si="59"/>
        <v>0</v>
      </c>
      <c r="R259" s="390">
        <f t="shared" si="59"/>
        <v>0</v>
      </c>
      <c r="S259" s="390">
        <f t="shared" si="59"/>
        <v>0</v>
      </c>
      <c r="T259" s="390">
        <f t="shared" si="59"/>
        <v>0</v>
      </c>
      <c r="U259" s="390">
        <f t="shared" si="59"/>
        <v>0</v>
      </c>
      <c r="V259" s="390">
        <f t="shared" si="59"/>
        <v>0</v>
      </c>
      <c r="W259" s="389">
        <f t="shared" si="49"/>
        <v>0</v>
      </c>
    </row>
    <row r="260" spans="1:24" s="312" customFormat="1" ht="18.75" thickBot="1">
      <c r="A260" s="328">
        <v>655</v>
      </c>
      <c r="B260" s="181">
        <v>4400</v>
      </c>
      <c r="C260" s="1166" t="s">
        <v>1363</v>
      </c>
      <c r="D260" s="1166"/>
      <c r="E260" s="615">
        <f aca="true" t="shared" si="60" ref="E260:H263">SUMIF($B$594:$B$12469,$B260,E$594:E$12469)</f>
        <v>0</v>
      </c>
      <c r="F260" s="393">
        <f t="shared" si="60"/>
        <v>0</v>
      </c>
      <c r="G260" s="393">
        <f t="shared" si="60"/>
        <v>0</v>
      </c>
      <c r="H260" s="393">
        <f t="shared" si="60"/>
        <v>0</v>
      </c>
      <c r="I260" s="281">
        <v>1</v>
      </c>
      <c r="J260" s="309"/>
      <c r="K260" s="394">
        <f aca="true" t="shared" si="61" ref="K260:N263">SUMIF($B$594:$B$12469,$B260,K$594:K$12469)</f>
        <v>0</v>
      </c>
      <c r="L260" s="395">
        <f t="shared" si="61"/>
        <v>0</v>
      </c>
      <c r="M260" s="395">
        <f t="shared" si="61"/>
        <v>0</v>
      </c>
      <c r="N260" s="395">
        <f t="shared" si="61"/>
        <v>0</v>
      </c>
      <c r="O260" s="309"/>
      <c r="P260" s="394">
        <f aca="true" t="shared" si="62" ref="P260:V263">SUMIF($B$594:$B$12469,$B260,P$594:P$12469)</f>
        <v>0</v>
      </c>
      <c r="Q260" s="394">
        <f t="shared" si="62"/>
        <v>0</v>
      </c>
      <c r="R260" s="394">
        <f t="shared" si="62"/>
        <v>0</v>
      </c>
      <c r="S260" s="394">
        <f t="shared" si="62"/>
        <v>0</v>
      </c>
      <c r="T260" s="394">
        <f t="shared" si="62"/>
        <v>0</v>
      </c>
      <c r="U260" s="394">
        <f t="shared" si="62"/>
        <v>0</v>
      </c>
      <c r="V260" s="394">
        <f t="shared" si="62"/>
        <v>0</v>
      </c>
      <c r="W260" s="389">
        <f t="shared" si="49"/>
        <v>0</v>
      </c>
      <c r="X260" s="275"/>
    </row>
    <row r="261" spans="1:24" s="312" customFormat="1" ht="18.75" thickBot="1">
      <c r="A261" s="328">
        <v>665</v>
      </c>
      <c r="B261" s="181">
        <v>4500</v>
      </c>
      <c r="C261" s="1167" t="s">
        <v>1440</v>
      </c>
      <c r="D261" s="1167"/>
      <c r="E261" s="615">
        <f t="shared" si="60"/>
        <v>0</v>
      </c>
      <c r="F261" s="393">
        <f t="shared" si="60"/>
        <v>0</v>
      </c>
      <c r="G261" s="393">
        <f t="shared" si="60"/>
        <v>0</v>
      </c>
      <c r="H261" s="393">
        <f t="shared" si="60"/>
        <v>0</v>
      </c>
      <c r="I261" s="281">
        <v>1</v>
      </c>
      <c r="J261" s="309"/>
      <c r="K261" s="394">
        <f t="shared" si="61"/>
        <v>0</v>
      </c>
      <c r="L261" s="395">
        <f t="shared" si="61"/>
        <v>0</v>
      </c>
      <c r="M261" s="395">
        <f t="shared" si="61"/>
        <v>0</v>
      </c>
      <c r="N261" s="395">
        <f t="shared" si="61"/>
        <v>0</v>
      </c>
      <c r="O261" s="309"/>
      <c r="P261" s="394">
        <f t="shared" si="62"/>
        <v>0</v>
      </c>
      <c r="Q261" s="394">
        <f t="shared" si="62"/>
        <v>0</v>
      </c>
      <c r="R261" s="394">
        <f t="shared" si="62"/>
        <v>0</v>
      </c>
      <c r="S261" s="394">
        <f t="shared" si="62"/>
        <v>0</v>
      </c>
      <c r="T261" s="394">
        <f t="shared" si="62"/>
        <v>0</v>
      </c>
      <c r="U261" s="394">
        <f t="shared" si="62"/>
        <v>0</v>
      </c>
      <c r="V261" s="394">
        <f t="shared" si="62"/>
        <v>0</v>
      </c>
      <c r="W261" s="389">
        <f t="shared" si="49"/>
        <v>0</v>
      </c>
      <c r="X261" s="275"/>
    </row>
    <row r="262" spans="1:23" s="312" customFormat="1" ht="18.75" customHeight="1" thickBot="1">
      <c r="A262" s="328">
        <v>675</v>
      </c>
      <c r="B262" s="181">
        <v>4600</v>
      </c>
      <c r="C262" s="1168" t="s">
        <v>1364</v>
      </c>
      <c r="D262" s="1169"/>
      <c r="E262" s="615">
        <f t="shared" si="60"/>
        <v>0</v>
      </c>
      <c r="F262" s="393">
        <f t="shared" si="60"/>
        <v>0</v>
      </c>
      <c r="G262" s="393">
        <f t="shared" si="60"/>
        <v>0</v>
      </c>
      <c r="H262" s="393">
        <f t="shared" si="60"/>
        <v>0</v>
      </c>
      <c r="I262" s="281">
        <v>1</v>
      </c>
      <c r="J262" s="309"/>
      <c r="K262" s="394">
        <f t="shared" si="61"/>
        <v>0</v>
      </c>
      <c r="L262" s="395">
        <f t="shared" si="61"/>
        <v>0</v>
      </c>
      <c r="M262" s="395">
        <f t="shared" si="61"/>
        <v>0</v>
      </c>
      <c r="N262" s="395">
        <f t="shared" si="61"/>
        <v>0</v>
      </c>
      <c r="O262" s="309"/>
      <c r="P262" s="394">
        <f t="shared" si="62"/>
        <v>0</v>
      </c>
      <c r="Q262" s="394">
        <f t="shared" si="62"/>
        <v>0</v>
      </c>
      <c r="R262" s="394">
        <f t="shared" si="62"/>
        <v>0</v>
      </c>
      <c r="S262" s="394">
        <f t="shared" si="62"/>
        <v>0</v>
      </c>
      <c r="T262" s="394">
        <f t="shared" si="62"/>
        <v>0</v>
      </c>
      <c r="U262" s="394">
        <f t="shared" si="62"/>
        <v>0</v>
      </c>
      <c r="V262" s="394">
        <f t="shared" si="62"/>
        <v>0</v>
      </c>
      <c r="W262" s="389">
        <f t="shared" si="49"/>
        <v>0</v>
      </c>
    </row>
    <row r="263" spans="1:23" s="312" customFormat="1" ht="18.75" thickBot="1">
      <c r="A263" s="328">
        <v>685</v>
      </c>
      <c r="B263" s="181">
        <v>4900</v>
      </c>
      <c r="C263" s="1161" t="s">
        <v>859</v>
      </c>
      <c r="D263" s="1161"/>
      <c r="E263" s="615">
        <f t="shared" si="60"/>
        <v>0</v>
      </c>
      <c r="F263" s="393">
        <f t="shared" si="60"/>
        <v>0</v>
      </c>
      <c r="G263" s="393">
        <f t="shared" si="60"/>
        <v>0</v>
      </c>
      <c r="H263" s="393">
        <f t="shared" si="60"/>
        <v>0</v>
      </c>
      <c r="I263" s="281">
        <v>1</v>
      </c>
      <c r="J263" s="309"/>
      <c r="K263" s="396">
        <f t="shared" si="61"/>
        <v>0</v>
      </c>
      <c r="L263" s="407">
        <f t="shared" si="61"/>
        <v>0</v>
      </c>
      <c r="M263" s="407">
        <f t="shared" si="61"/>
        <v>0</v>
      </c>
      <c r="N263" s="407">
        <f t="shared" si="61"/>
        <v>0</v>
      </c>
      <c r="O263" s="309"/>
      <c r="P263" s="396">
        <f t="shared" si="62"/>
        <v>0</v>
      </c>
      <c r="Q263" s="396">
        <f t="shared" si="62"/>
        <v>0</v>
      </c>
      <c r="R263" s="396">
        <f t="shared" si="62"/>
        <v>0</v>
      </c>
      <c r="S263" s="396">
        <f t="shared" si="62"/>
        <v>0</v>
      </c>
      <c r="T263" s="396">
        <f t="shared" si="62"/>
        <v>0</v>
      </c>
      <c r="U263" s="396">
        <f t="shared" si="62"/>
        <v>0</v>
      </c>
      <c r="V263" s="396">
        <f t="shared" si="62"/>
        <v>0</v>
      </c>
      <c r="W263" s="389">
        <f t="shared" si="49"/>
        <v>0</v>
      </c>
    </row>
    <row r="264" spans="1:24" ht="18.75" thickBot="1">
      <c r="A264" s="329">
        <v>690</v>
      </c>
      <c r="B264" s="220"/>
      <c r="C264" s="186">
        <v>4901</v>
      </c>
      <c r="D264" s="221" t="s">
        <v>860</v>
      </c>
      <c r="E264" s="614">
        <f aca="true" t="shared" si="63" ref="E264:H265">SUMIF($C$594:$C$12469,$C264,E$594:E$12469)</f>
        <v>0</v>
      </c>
      <c r="F264" s="315">
        <f t="shared" si="63"/>
        <v>0</v>
      </c>
      <c r="G264" s="315">
        <f t="shared" si="63"/>
        <v>0</v>
      </c>
      <c r="H264" s="315">
        <f t="shared" si="63"/>
        <v>0</v>
      </c>
      <c r="I264" s="281">
        <v>1</v>
      </c>
      <c r="J264" s="309"/>
      <c r="K264" s="392">
        <f aca="true" t="shared" si="64" ref="K264:N265">SUMIF($C$594:$C$12469,$C264,K$594:K$12469)</f>
        <v>0</v>
      </c>
      <c r="L264" s="397">
        <f t="shared" si="64"/>
        <v>0</v>
      </c>
      <c r="M264" s="397">
        <f t="shared" si="64"/>
        <v>0</v>
      </c>
      <c r="N264" s="397">
        <f t="shared" si="64"/>
        <v>0</v>
      </c>
      <c r="O264" s="309"/>
      <c r="P264" s="392">
        <f aca="true" t="shared" si="65" ref="P264:V265">SUMIF($C$594:$C$12469,$C264,P$594:P$12469)</f>
        <v>0</v>
      </c>
      <c r="Q264" s="392">
        <f t="shared" si="65"/>
        <v>0</v>
      </c>
      <c r="R264" s="392">
        <f t="shared" si="65"/>
        <v>0</v>
      </c>
      <c r="S264" s="392">
        <f t="shared" si="65"/>
        <v>0</v>
      </c>
      <c r="T264" s="392">
        <f t="shared" si="65"/>
        <v>0</v>
      </c>
      <c r="U264" s="392">
        <f t="shared" si="65"/>
        <v>0</v>
      </c>
      <c r="V264" s="392">
        <f t="shared" si="65"/>
        <v>0</v>
      </c>
      <c r="W264" s="389">
        <f t="shared" si="49"/>
        <v>0</v>
      </c>
      <c r="X264" s="312"/>
    </row>
    <row r="265" spans="1:24" ht="18.75" thickBot="1">
      <c r="A265" s="329">
        <v>695</v>
      </c>
      <c r="B265" s="220"/>
      <c r="C265" s="184">
        <v>4902</v>
      </c>
      <c r="D265" s="190" t="s">
        <v>861</v>
      </c>
      <c r="E265" s="614">
        <f t="shared" si="63"/>
        <v>0</v>
      </c>
      <c r="F265" s="315">
        <f t="shared" si="63"/>
        <v>0</v>
      </c>
      <c r="G265" s="315">
        <f t="shared" si="63"/>
        <v>0</v>
      </c>
      <c r="H265" s="315">
        <f t="shared" si="63"/>
        <v>0</v>
      </c>
      <c r="I265" s="281">
        <v>1</v>
      </c>
      <c r="J265" s="309"/>
      <c r="K265" s="392">
        <f t="shared" si="64"/>
        <v>0</v>
      </c>
      <c r="L265" s="397">
        <f t="shared" si="64"/>
        <v>0</v>
      </c>
      <c r="M265" s="397">
        <f t="shared" si="64"/>
        <v>0</v>
      </c>
      <c r="N265" s="397">
        <f t="shared" si="64"/>
        <v>0</v>
      </c>
      <c r="O265" s="309"/>
      <c r="P265" s="392">
        <f t="shared" si="65"/>
        <v>0</v>
      </c>
      <c r="Q265" s="392">
        <f t="shared" si="65"/>
        <v>0</v>
      </c>
      <c r="R265" s="392">
        <f t="shared" si="65"/>
        <v>0</v>
      </c>
      <c r="S265" s="392">
        <f t="shared" si="65"/>
        <v>0</v>
      </c>
      <c r="T265" s="392">
        <f t="shared" si="65"/>
        <v>0</v>
      </c>
      <c r="U265" s="392">
        <f t="shared" si="65"/>
        <v>0</v>
      </c>
      <c r="V265" s="392">
        <f t="shared" si="65"/>
        <v>0</v>
      </c>
      <c r="W265" s="389">
        <f t="shared" si="49"/>
        <v>0</v>
      </c>
      <c r="X265" s="312"/>
    </row>
    <row r="266" spans="1:24" s="411" customFormat="1" ht="18.75" thickBot="1">
      <c r="A266" s="328">
        <v>700</v>
      </c>
      <c r="B266" s="222">
        <v>5100</v>
      </c>
      <c r="C266" s="1160" t="s">
        <v>1365</v>
      </c>
      <c r="D266" s="1160"/>
      <c r="E266" s="615">
        <f aca="true" t="shared" si="66" ref="E266:H267">SUMIF($B$594:$B$12469,$B266,E$594:E$12469)</f>
        <v>0</v>
      </c>
      <c r="F266" s="393">
        <f t="shared" si="66"/>
        <v>0</v>
      </c>
      <c r="G266" s="393">
        <f t="shared" si="66"/>
        <v>0</v>
      </c>
      <c r="H266" s="393">
        <f t="shared" si="66"/>
        <v>0</v>
      </c>
      <c r="I266" s="281">
        <v>1</v>
      </c>
      <c r="J266" s="309"/>
      <c r="K266" s="409">
        <f aca="true" t="shared" si="67" ref="K266:N267">SUMIF($B$594:$B$12469,$B266,K$594:K$12469)</f>
        <v>0</v>
      </c>
      <c r="L266" s="410">
        <f t="shared" si="67"/>
        <v>0</v>
      </c>
      <c r="M266" s="410">
        <f t="shared" si="67"/>
        <v>0</v>
      </c>
      <c r="N266" s="410">
        <f t="shared" si="67"/>
        <v>0</v>
      </c>
      <c r="O266" s="309"/>
      <c r="P266" s="409">
        <f aca="true" t="shared" si="68" ref="P266:V267">SUMIF($B$594:$B$12469,$B266,P$594:P$12469)</f>
        <v>0</v>
      </c>
      <c r="Q266" s="409">
        <f t="shared" si="68"/>
        <v>0</v>
      </c>
      <c r="R266" s="409">
        <f t="shared" si="68"/>
        <v>0</v>
      </c>
      <c r="S266" s="409">
        <f t="shared" si="68"/>
        <v>0</v>
      </c>
      <c r="T266" s="409">
        <f t="shared" si="68"/>
        <v>0</v>
      </c>
      <c r="U266" s="409">
        <f t="shared" si="68"/>
        <v>0</v>
      </c>
      <c r="V266" s="409">
        <f t="shared" si="68"/>
        <v>0</v>
      </c>
      <c r="W266" s="389">
        <f t="shared" si="49"/>
        <v>0</v>
      </c>
      <c r="X266" s="275"/>
    </row>
    <row r="267" spans="1:24" s="411" customFormat="1" ht="18.75" thickBot="1">
      <c r="A267" s="328">
        <v>710</v>
      </c>
      <c r="B267" s="222">
        <v>5200</v>
      </c>
      <c r="C267" s="1158" t="s">
        <v>1366</v>
      </c>
      <c r="D267" s="1158"/>
      <c r="E267" s="615">
        <f t="shared" si="66"/>
        <v>0</v>
      </c>
      <c r="F267" s="393">
        <f t="shared" si="66"/>
        <v>0</v>
      </c>
      <c r="G267" s="393">
        <f t="shared" si="66"/>
        <v>0</v>
      </c>
      <c r="H267" s="393">
        <f t="shared" si="66"/>
        <v>0</v>
      </c>
      <c r="I267" s="281">
        <v>1</v>
      </c>
      <c r="J267" s="309"/>
      <c r="K267" s="409">
        <f t="shared" si="67"/>
        <v>0</v>
      </c>
      <c r="L267" s="410">
        <f t="shared" si="67"/>
        <v>0</v>
      </c>
      <c r="M267" s="410">
        <f t="shared" si="67"/>
        <v>0</v>
      </c>
      <c r="N267" s="410">
        <f t="shared" si="67"/>
        <v>0</v>
      </c>
      <c r="O267" s="309"/>
      <c r="P267" s="409">
        <f t="shared" si="68"/>
        <v>0</v>
      </c>
      <c r="Q267" s="409">
        <f t="shared" si="68"/>
        <v>0</v>
      </c>
      <c r="R267" s="409">
        <f t="shared" si="68"/>
        <v>0</v>
      </c>
      <c r="S267" s="409">
        <f t="shared" si="68"/>
        <v>0</v>
      </c>
      <c r="T267" s="409">
        <f t="shared" si="68"/>
        <v>0</v>
      </c>
      <c r="U267" s="409">
        <f t="shared" si="68"/>
        <v>0</v>
      </c>
      <c r="V267" s="409">
        <f t="shared" si="68"/>
        <v>0</v>
      </c>
      <c r="W267" s="389">
        <f t="shared" si="49"/>
        <v>0</v>
      </c>
      <c r="X267" s="275"/>
    </row>
    <row r="268" spans="1:24" s="414" customFormat="1" ht="18.75" thickBot="1">
      <c r="A268" s="329">
        <v>715</v>
      </c>
      <c r="B268" s="223"/>
      <c r="C268" s="224">
        <v>5201</v>
      </c>
      <c r="D268" s="225" t="s">
        <v>1367</v>
      </c>
      <c r="E268" s="614">
        <f aca="true" t="shared" si="69" ref="E268:H274">SUMIF($C$594:$C$12469,$C268,E$594:E$12469)</f>
        <v>0</v>
      </c>
      <c r="F268" s="315">
        <f t="shared" si="69"/>
        <v>0</v>
      </c>
      <c r="G268" s="315">
        <f t="shared" si="69"/>
        <v>0</v>
      </c>
      <c r="H268" s="315">
        <f t="shared" si="69"/>
        <v>0</v>
      </c>
      <c r="I268" s="281">
        <v>1</v>
      </c>
      <c r="J268" s="309"/>
      <c r="K268" s="412">
        <f aca="true" t="shared" si="70" ref="K268:N274">SUMIF($C$594:$C$12469,$C268,K$594:K$12469)</f>
        <v>0</v>
      </c>
      <c r="L268" s="413">
        <f t="shared" si="70"/>
        <v>0</v>
      </c>
      <c r="M268" s="413">
        <f t="shared" si="70"/>
        <v>0</v>
      </c>
      <c r="N268" s="413">
        <f t="shared" si="70"/>
        <v>0</v>
      </c>
      <c r="O268" s="309"/>
      <c r="P268" s="412">
        <f aca="true" t="shared" si="71" ref="P268:V274">SUMIF($C$594:$C$12469,$C268,P$594:P$12469)</f>
        <v>0</v>
      </c>
      <c r="Q268" s="412">
        <f t="shared" si="71"/>
        <v>0</v>
      </c>
      <c r="R268" s="412">
        <f t="shared" si="71"/>
        <v>0</v>
      </c>
      <c r="S268" s="412">
        <f t="shared" si="71"/>
        <v>0</v>
      </c>
      <c r="T268" s="412">
        <f t="shared" si="71"/>
        <v>0</v>
      </c>
      <c r="U268" s="412">
        <f t="shared" si="71"/>
        <v>0</v>
      </c>
      <c r="V268" s="412">
        <f t="shared" si="71"/>
        <v>0</v>
      </c>
      <c r="W268" s="389">
        <f t="shared" si="49"/>
        <v>0</v>
      </c>
      <c r="X268" s="411"/>
    </row>
    <row r="269" spans="1:24" s="414" customFormat="1" ht="18.75" thickBot="1">
      <c r="A269" s="329">
        <v>720</v>
      </c>
      <c r="B269" s="223"/>
      <c r="C269" s="226">
        <v>5202</v>
      </c>
      <c r="D269" s="227" t="s">
        <v>1368</v>
      </c>
      <c r="E269" s="614">
        <f t="shared" si="69"/>
        <v>0</v>
      </c>
      <c r="F269" s="315">
        <f t="shared" si="69"/>
        <v>0</v>
      </c>
      <c r="G269" s="315">
        <f t="shared" si="69"/>
        <v>0</v>
      </c>
      <c r="H269" s="315">
        <f t="shared" si="69"/>
        <v>0</v>
      </c>
      <c r="I269" s="281">
        <v>1</v>
      </c>
      <c r="J269" s="309"/>
      <c r="K269" s="412">
        <f t="shared" si="70"/>
        <v>0</v>
      </c>
      <c r="L269" s="413">
        <f t="shared" si="70"/>
        <v>0</v>
      </c>
      <c r="M269" s="413">
        <f t="shared" si="70"/>
        <v>0</v>
      </c>
      <c r="N269" s="413">
        <f t="shared" si="70"/>
        <v>0</v>
      </c>
      <c r="O269" s="309"/>
      <c r="P269" s="412">
        <f t="shared" si="71"/>
        <v>0</v>
      </c>
      <c r="Q269" s="412">
        <f t="shared" si="71"/>
        <v>0</v>
      </c>
      <c r="R269" s="412">
        <f t="shared" si="71"/>
        <v>0</v>
      </c>
      <c r="S269" s="412">
        <f t="shared" si="71"/>
        <v>0</v>
      </c>
      <c r="T269" s="412">
        <f t="shared" si="71"/>
        <v>0</v>
      </c>
      <c r="U269" s="412">
        <f t="shared" si="71"/>
        <v>0</v>
      </c>
      <c r="V269" s="412">
        <f t="shared" si="71"/>
        <v>0</v>
      </c>
      <c r="W269" s="389">
        <f t="shared" si="49"/>
        <v>0</v>
      </c>
      <c r="X269" s="411"/>
    </row>
    <row r="270" spans="1:23" s="414" customFormat="1" ht="18.75" thickBot="1">
      <c r="A270" s="329">
        <v>725</v>
      </c>
      <c r="B270" s="223"/>
      <c r="C270" s="226">
        <v>5203</v>
      </c>
      <c r="D270" s="227" t="s">
        <v>298</v>
      </c>
      <c r="E270" s="614">
        <f t="shared" si="69"/>
        <v>0</v>
      </c>
      <c r="F270" s="315">
        <f t="shared" si="69"/>
        <v>0</v>
      </c>
      <c r="G270" s="315">
        <f t="shared" si="69"/>
        <v>0</v>
      </c>
      <c r="H270" s="315">
        <f t="shared" si="69"/>
        <v>0</v>
      </c>
      <c r="I270" s="281">
        <v>1</v>
      </c>
      <c r="J270" s="309"/>
      <c r="K270" s="412">
        <f t="shared" si="70"/>
        <v>0</v>
      </c>
      <c r="L270" s="413">
        <f t="shared" si="70"/>
        <v>0</v>
      </c>
      <c r="M270" s="413">
        <f t="shared" si="70"/>
        <v>0</v>
      </c>
      <c r="N270" s="413">
        <f t="shared" si="70"/>
        <v>0</v>
      </c>
      <c r="O270" s="309"/>
      <c r="P270" s="412">
        <f t="shared" si="71"/>
        <v>0</v>
      </c>
      <c r="Q270" s="412">
        <f t="shared" si="71"/>
        <v>0</v>
      </c>
      <c r="R270" s="412">
        <f t="shared" si="71"/>
        <v>0</v>
      </c>
      <c r="S270" s="412">
        <f t="shared" si="71"/>
        <v>0</v>
      </c>
      <c r="T270" s="412">
        <f t="shared" si="71"/>
        <v>0</v>
      </c>
      <c r="U270" s="412">
        <f t="shared" si="71"/>
        <v>0</v>
      </c>
      <c r="V270" s="412">
        <f t="shared" si="71"/>
        <v>0</v>
      </c>
      <c r="W270" s="389">
        <f t="shared" si="49"/>
        <v>0</v>
      </c>
    </row>
    <row r="271" spans="1:23" s="414" customFormat="1" ht="18.75" thickBot="1">
      <c r="A271" s="329">
        <v>730</v>
      </c>
      <c r="B271" s="223"/>
      <c r="C271" s="226">
        <v>5204</v>
      </c>
      <c r="D271" s="227" t="s">
        <v>299</v>
      </c>
      <c r="E271" s="614">
        <f t="shared" si="69"/>
        <v>0</v>
      </c>
      <c r="F271" s="315">
        <f t="shared" si="69"/>
        <v>0</v>
      </c>
      <c r="G271" s="315">
        <f t="shared" si="69"/>
        <v>0</v>
      </c>
      <c r="H271" s="315">
        <f t="shared" si="69"/>
        <v>0</v>
      </c>
      <c r="I271" s="281">
        <v>1</v>
      </c>
      <c r="J271" s="309"/>
      <c r="K271" s="412">
        <f t="shared" si="70"/>
        <v>0</v>
      </c>
      <c r="L271" s="413">
        <f t="shared" si="70"/>
        <v>0</v>
      </c>
      <c r="M271" s="413">
        <f t="shared" si="70"/>
        <v>0</v>
      </c>
      <c r="N271" s="413">
        <f t="shared" si="70"/>
        <v>0</v>
      </c>
      <c r="O271" s="309"/>
      <c r="P271" s="412">
        <f t="shared" si="71"/>
        <v>0</v>
      </c>
      <c r="Q271" s="412">
        <f t="shared" si="71"/>
        <v>0</v>
      </c>
      <c r="R271" s="412">
        <f t="shared" si="71"/>
        <v>0</v>
      </c>
      <c r="S271" s="412">
        <f t="shared" si="71"/>
        <v>0</v>
      </c>
      <c r="T271" s="412">
        <f t="shared" si="71"/>
        <v>0</v>
      </c>
      <c r="U271" s="412">
        <f t="shared" si="71"/>
        <v>0</v>
      </c>
      <c r="V271" s="412">
        <f t="shared" si="71"/>
        <v>0</v>
      </c>
      <c r="W271" s="389">
        <f t="shared" si="49"/>
        <v>0</v>
      </c>
    </row>
    <row r="272" spans="1:23" s="414" customFormat="1" ht="18.75" thickBot="1">
      <c r="A272" s="329">
        <v>735</v>
      </c>
      <c r="B272" s="223"/>
      <c r="C272" s="226">
        <v>5205</v>
      </c>
      <c r="D272" s="227" t="s">
        <v>300</v>
      </c>
      <c r="E272" s="614">
        <f t="shared" si="69"/>
        <v>0</v>
      </c>
      <c r="F272" s="315">
        <f t="shared" si="69"/>
        <v>0</v>
      </c>
      <c r="G272" s="315">
        <f t="shared" si="69"/>
        <v>0</v>
      </c>
      <c r="H272" s="315">
        <f t="shared" si="69"/>
        <v>0</v>
      </c>
      <c r="I272" s="281">
        <v>1</v>
      </c>
      <c r="J272" s="309"/>
      <c r="K272" s="412">
        <f t="shared" si="70"/>
        <v>0</v>
      </c>
      <c r="L272" s="413">
        <f t="shared" si="70"/>
        <v>0</v>
      </c>
      <c r="M272" s="413">
        <f t="shared" si="70"/>
        <v>0</v>
      </c>
      <c r="N272" s="413">
        <f t="shared" si="70"/>
        <v>0</v>
      </c>
      <c r="O272" s="309"/>
      <c r="P272" s="412">
        <f t="shared" si="71"/>
        <v>0</v>
      </c>
      <c r="Q272" s="412">
        <f t="shared" si="71"/>
        <v>0</v>
      </c>
      <c r="R272" s="412">
        <f t="shared" si="71"/>
        <v>0</v>
      </c>
      <c r="S272" s="412">
        <f t="shared" si="71"/>
        <v>0</v>
      </c>
      <c r="T272" s="412">
        <f t="shared" si="71"/>
        <v>0</v>
      </c>
      <c r="U272" s="412">
        <f t="shared" si="71"/>
        <v>0</v>
      </c>
      <c r="V272" s="412">
        <f t="shared" si="71"/>
        <v>0</v>
      </c>
      <c r="W272" s="389">
        <f t="shared" si="49"/>
        <v>0</v>
      </c>
    </row>
    <row r="273" spans="1:23" s="414" customFormat="1" ht="18.75" thickBot="1">
      <c r="A273" s="329">
        <v>740</v>
      </c>
      <c r="B273" s="223"/>
      <c r="C273" s="226">
        <v>5206</v>
      </c>
      <c r="D273" s="227" t="s">
        <v>301</v>
      </c>
      <c r="E273" s="614">
        <f t="shared" si="69"/>
        <v>0</v>
      </c>
      <c r="F273" s="315">
        <f t="shared" si="69"/>
        <v>0</v>
      </c>
      <c r="G273" s="315">
        <f t="shared" si="69"/>
        <v>0</v>
      </c>
      <c r="H273" s="315">
        <f t="shared" si="69"/>
        <v>0</v>
      </c>
      <c r="I273" s="281">
        <v>1</v>
      </c>
      <c r="J273" s="309"/>
      <c r="K273" s="412">
        <f t="shared" si="70"/>
        <v>0</v>
      </c>
      <c r="L273" s="413">
        <f t="shared" si="70"/>
        <v>0</v>
      </c>
      <c r="M273" s="413">
        <f t="shared" si="70"/>
        <v>0</v>
      </c>
      <c r="N273" s="413">
        <f t="shared" si="70"/>
        <v>0</v>
      </c>
      <c r="O273" s="309"/>
      <c r="P273" s="412">
        <f t="shared" si="71"/>
        <v>0</v>
      </c>
      <c r="Q273" s="412">
        <f t="shared" si="71"/>
        <v>0</v>
      </c>
      <c r="R273" s="412">
        <f t="shared" si="71"/>
        <v>0</v>
      </c>
      <c r="S273" s="412">
        <f t="shared" si="71"/>
        <v>0</v>
      </c>
      <c r="T273" s="412">
        <f t="shared" si="71"/>
        <v>0</v>
      </c>
      <c r="U273" s="412">
        <f t="shared" si="71"/>
        <v>0</v>
      </c>
      <c r="V273" s="412">
        <f t="shared" si="71"/>
        <v>0</v>
      </c>
      <c r="W273" s="389">
        <f t="shared" si="49"/>
        <v>0</v>
      </c>
    </row>
    <row r="274" spans="1:23" s="414" customFormat="1" ht="18.75" thickBot="1">
      <c r="A274" s="329">
        <v>745</v>
      </c>
      <c r="B274" s="223"/>
      <c r="C274" s="228">
        <v>5219</v>
      </c>
      <c r="D274" s="229" t="s">
        <v>302</v>
      </c>
      <c r="E274" s="614">
        <f t="shared" si="69"/>
        <v>0</v>
      </c>
      <c r="F274" s="315">
        <f t="shared" si="69"/>
        <v>0</v>
      </c>
      <c r="G274" s="315">
        <f t="shared" si="69"/>
        <v>0</v>
      </c>
      <c r="H274" s="315">
        <f t="shared" si="69"/>
        <v>0</v>
      </c>
      <c r="I274" s="281">
        <v>1</v>
      </c>
      <c r="J274" s="309"/>
      <c r="K274" s="412">
        <f t="shared" si="70"/>
        <v>0</v>
      </c>
      <c r="L274" s="413">
        <f t="shared" si="70"/>
        <v>0</v>
      </c>
      <c r="M274" s="413">
        <f t="shared" si="70"/>
        <v>0</v>
      </c>
      <c r="N274" s="413">
        <f t="shared" si="70"/>
        <v>0</v>
      </c>
      <c r="O274" s="309"/>
      <c r="P274" s="412">
        <f t="shared" si="71"/>
        <v>0</v>
      </c>
      <c r="Q274" s="412">
        <f t="shared" si="71"/>
        <v>0</v>
      </c>
      <c r="R274" s="412">
        <f t="shared" si="71"/>
        <v>0</v>
      </c>
      <c r="S274" s="412">
        <f t="shared" si="71"/>
        <v>0</v>
      </c>
      <c r="T274" s="412">
        <f t="shared" si="71"/>
        <v>0</v>
      </c>
      <c r="U274" s="412">
        <f t="shared" si="71"/>
        <v>0</v>
      </c>
      <c r="V274" s="412">
        <f t="shared" si="71"/>
        <v>0</v>
      </c>
      <c r="W274" s="389">
        <f t="shared" si="49"/>
        <v>0</v>
      </c>
    </row>
    <row r="275" spans="1:24" s="411" customFormat="1" ht="18.75" thickBot="1">
      <c r="A275" s="328">
        <v>750</v>
      </c>
      <c r="B275" s="222">
        <v>5300</v>
      </c>
      <c r="C275" s="1159" t="s">
        <v>303</v>
      </c>
      <c r="D275" s="1159"/>
      <c r="E275" s="615">
        <f>SUMIF($B$594:$B$12469,$B275,E$594:E$12469)</f>
        <v>0</v>
      </c>
      <c r="F275" s="393">
        <f>SUMIF($B$594:$B$12469,$B275,F$594:F$12469)</f>
        <v>0</v>
      </c>
      <c r="G275" s="393">
        <f>SUMIF($B$594:$B$12469,$B275,G$594:G$12469)</f>
        <v>0</v>
      </c>
      <c r="H275" s="393">
        <f>SUMIF($B$594:$B$12469,$B275,H$594:H$12469)</f>
        <v>0</v>
      </c>
      <c r="I275" s="281">
        <v>1</v>
      </c>
      <c r="J275" s="309"/>
      <c r="K275" s="409">
        <f>SUMIF($B$594:$B$12469,$B275,K$594:K$12469)</f>
        <v>0</v>
      </c>
      <c r="L275" s="410">
        <f>SUMIF($B$594:$B$12469,$B275,L$594:L$12469)</f>
        <v>0</v>
      </c>
      <c r="M275" s="410">
        <f>SUMIF($B$594:$B$12469,$B275,M$594:M$12469)</f>
        <v>0</v>
      </c>
      <c r="N275" s="410">
        <f>SUMIF($B$594:$B$12469,$B275,N$594:N$12469)</f>
        <v>0</v>
      </c>
      <c r="O275" s="309"/>
      <c r="P275" s="409">
        <f aca="true" t="shared" si="72" ref="P275:V275">SUMIF($B$594:$B$12469,$B275,P$594:P$12469)</f>
        <v>0</v>
      </c>
      <c r="Q275" s="409">
        <f t="shared" si="72"/>
        <v>0</v>
      </c>
      <c r="R275" s="409">
        <f t="shared" si="72"/>
        <v>0</v>
      </c>
      <c r="S275" s="409">
        <f t="shared" si="72"/>
        <v>0</v>
      </c>
      <c r="T275" s="409">
        <f t="shared" si="72"/>
        <v>0</v>
      </c>
      <c r="U275" s="409">
        <f t="shared" si="72"/>
        <v>0</v>
      </c>
      <c r="V275" s="409">
        <f t="shared" si="72"/>
        <v>0</v>
      </c>
      <c r="W275" s="389">
        <f t="shared" si="49"/>
        <v>0</v>
      </c>
      <c r="X275" s="414"/>
    </row>
    <row r="276" spans="1:23" s="414" customFormat="1" ht="18.75" thickBot="1">
      <c r="A276" s="329">
        <v>755</v>
      </c>
      <c r="B276" s="223"/>
      <c r="C276" s="224">
        <v>5301</v>
      </c>
      <c r="D276" s="225" t="s">
        <v>1574</v>
      </c>
      <c r="E276" s="614">
        <f aca="true" t="shared" si="73" ref="E276:H277">SUMIF($C$594:$C$12469,$C276,E$594:E$12469)</f>
        <v>0</v>
      </c>
      <c r="F276" s="315">
        <f t="shared" si="73"/>
        <v>0</v>
      </c>
      <c r="G276" s="315">
        <f t="shared" si="73"/>
        <v>0</v>
      </c>
      <c r="H276" s="315">
        <f t="shared" si="73"/>
        <v>0</v>
      </c>
      <c r="I276" s="281">
        <v>1</v>
      </c>
      <c r="J276" s="309"/>
      <c r="K276" s="412">
        <f aca="true" t="shared" si="74" ref="K276:N277">SUMIF($C$594:$C$12469,$C276,K$594:K$12469)</f>
        <v>0</v>
      </c>
      <c r="L276" s="413">
        <f t="shared" si="74"/>
        <v>0</v>
      </c>
      <c r="M276" s="413">
        <f t="shared" si="74"/>
        <v>0</v>
      </c>
      <c r="N276" s="413">
        <f t="shared" si="74"/>
        <v>0</v>
      </c>
      <c r="O276" s="309"/>
      <c r="P276" s="412">
        <f aca="true" t="shared" si="75" ref="P276:V277">SUMIF($C$594:$C$12469,$C276,P$594:P$12469)</f>
        <v>0</v>
      </c>
      <c r="Q276" s="412">
        <f t="shared" si="75"/>
        <v>0</v>
      </c>
      <c r="R276" s="412">
        <f t="shared" si="75"/>
        <v>0</v>
      </c>
      <c r="S276" s="412">
        <f t="shared" si="75"/>
        <v>0</v>
      </c>
      <c r="T276" s="412">
        <f t="shared" si="75"/>
        <v>0</v>
      </c>
      <c r="U276" s="412">
        <f t="shared" si="75"/>
        <v>0</v>
      </c>
      <c r="V276" s="412">
        <f t="shared" si="75"/>
        <v>0</v>
      </c>
      <c r="W276" s="389">
        <f t="shared" si="49"/>
        <v>0</v>
      </c>
    </row>
    <row r="277" spans="1:24" s="414" customFormat="1" ht="18.75" thickBot="1">
      <c r="A277" s="329">
        <v>760</v>
      </c>
      <c r="B277" s="223"/>
      <c r="C277" s="228">
        <v>5309</v>
      </c>
      <c r="D277" s="229" t="s">
        <v>304</v>
      </c>
      <c r="E277" s="614">
        <f t="shared" si="73"/>
        <v>0</v>
      </c>
      <c r="F277" s="315">
        <f t="shared" si="73"/>
        <v>0</v>
      </c>
      <c r="G277" s="315">
        <f t="shared" si="73"/>
        <v>0</v>
      </c>
      <c r="H277" s="315">
        <f t="shared" si="73"/>
        <v>0</v>
      </c>
      <c r="I277" s="281">
        <v>1</v>
      </c>
      <c r="J277" s="309"/>
      <c r="K277" s="412">
        <f t="shared" si="74"/>
        <v>0</v>
      </c>
      <c r="L277" s="413">
        <f t="shared" si="74"/>
        <v>0</v>
      </c>
      <c r="M277" s="413">
        <f t="shared" si="74"/>
        <v>0</v>
      </c>
      <c r="N277" s="413">
        <f t="shared" si="74"/>
        <v>0</v>
      </c>
      <c r="O277" s="309"/>
      <c r="P277" s="412">
        <f t="shared" si="75"/>
        <v>0</v>
      </c>
      <c r="Q277" s="412">
        <f t="shared" si="75"/>
        <v>0</v>
      </c>
      <c r="R277" s="412">
        <f t="shared" si="75"/>
        <v>0</v>
      </c>
      <c r="S277" s="412">
        <f t="shared" si="75"/>
        <v>0</v>
      </c>
      <c r="T277" s="412">
        <f t="shared" si="75"/>
        <v>0</v>
      </c>
      <c r="U277" s="412">
        <f t="shared" si="75"/>
        <v>0</v>
      </c>
      <c r="V277" s="412">
        <f t="shared" si="75"/>
        <v>0</v>
      </c>
      <c r="W277" s="389">
        <f t="shared" si="49"/>
        <v>0</v>
      </c>
      <c r="X277" s="411"/>
    </row>
    <row r="278" spans="1:24" s="411" customFormat="1" ht="18.75" thickBot="1">
      <c r="A278" s="328">
        <v>765</v>
      </c>
      <c r="B278" s="222">
        <v>5400</v>
      </c>
      <c r="C278" s="1160" t="s">
        <v>1383</v>
      </c>
      <c r="D278" s="1160"/>
      <c r="E278" s="615">
        <f aca="true" t="shared" si="76" ref="E278:H279">SUMIF($B$594:$B$12469,$B278,E$594:E$12469)</f>
        <v>0</v>
      </c>
      <c r="F278" s="393">
        <f t="shared" si="76"/>
        <v>0</v>
      </c>
      <c r="G278" s="393">
        <f t="shared" si="76"/>
        <v>0</v>
      </c>
      <c r="H278" s="393">
        <f t="shared" si="76"/>
        <v>0</v>
      </c>
      <c r="I278" s="281">
        <v>1</v>
      </c>
      <c r="J278" s="309"/>
      <c r="K278" s="409">
        <f aca="true" t="shared" si="77" ref="K278:N279">SUMIF($B$594:$B$12469,$B278,K$594:K$12469)</f>
        <v>0</v>
      </c>
      <c r="L278" s="410">
        <f t="shared" si="77"/>
        <v>0</v>
      </c>
      <c r="M278" s="410">
        <f t="shared" si="77"/>
        <v>0</v>
      </c>
      <c r="N278" s="410">
        <f t="shared" si="77"/>
        <v>0</v>
      </c>
      <c r="O278" s="309"/>
      <c r="P278" s="409">
        <f aca="true" t="shared" si="78" ref="P278:V279">SUMIF($B$594:$B$12469,$B278,P$594:P$12469)</f>
        <v>0</v>
      </c>
      <c r="Q278" s="409">
        <f t="shared" si="78"/>
        <v>0</v>
      </c>
      <c r="R278" s="409">
        <f t="shared" si="78"/>
        <v>0</v>
      </c>
      <c r="S278" s="409">
        <f t="shared" si="78"/>
        <v>0</v>
      </c>
      <c r="T278" s="409">
        <f t="shared" si="78"/>
        <v>0</v>
      </c>
      <c r="U278" s="409">
        <f t="shared" si="78"/>
        <v>0</v>
      </c>
      <c r="V278" s="409">
        <f t="shared" si="78"/>
        <v>0</v>
      </c>
      <c r="W278" s="389">
        <f t="shared" si="49"/>
        <v>0</v>
      </c>
      <c r="X278" s="414"/>
    </row>
    <row r="279" spans="1:24" s="312" customFormat="1" ht="18.75" thickBot="1">
      <c r="A279" s="328">
        <v>775</v>
      </c>
      <c r="B279" s="181">
        <v>5500</v>
      </c>
      <c r="C279" s="1161" t="s">
        <v>1384</v>
      </c>
      <c r="D279" s="1161"/>
      <c r="E279" s="615">
        <f t="shared" si="76"/>
        <v>0</v>
      </c>
      <c r="F279" s="393">
        <f t="shared" si="76"/>
        <v>0</v>
      </c>
      <c r="G279" s="393">
        <f t="shared" si="76"/>
        <v>0</v>
      </c>
      <c r="H279" s="393">
        <f t="shared" si="76"/>
        <v>0</v>
      </c>
      <c r="I279" s="281">
        <v>1</v>
      </c>
      <c r="J279" s="309"/>
      <c r="K279" s="394">
        <f t="shared" si="77"/>
        <v>0</v>
      </c>
      <c r="L279" s="395">
        <f t="shared" si="77"/>
        <v>0</v>
      </c>
      <c r="M279" s="395">
        <f t="shared" si="77"/>
        <v>0</v>
      </c>
      <c r="N279" s="395">
        <f t="shared" si="77"/>
        <v>0</v>
      </c>
      <c r="O279" s="309"/>
      <c r="P279" s="394">
        <f t="shared" si="78"/>
        <v>0</v>
      </c>
      <c r="Q279" s="394">
        <f t="shared" si="78"/>
        <v>0</v>
      </c>
      <c r="R279" s="394">
        <f t="shared" si="78"/>
        <v>0</v>
      </c>
      <c r="S279" s="394">
        <f t="shared" si="78"/>
        <v>0</v>
      </c>
      <c r="T279" s="394">
        <f t="shared" si="78"/>
        <v>0</v>
      </c>
      <c r="U279" s="394">
        <f t="shared" si="78"/>
        <v>0</v>
      </c>
      <c r="V279" s="394">
        <f t="shared" si="78"/>
        <v>0</v>
      </c>
      <c r="W279" s="389">
        <f t="shared" si="49"/>
        <v>0</v>
      </c>
      <c r="X279" s="414"/>
    </row>
    <row r="280" spans="1:24" ht="18.75" thickBot="1">
      <c r="A280" s="329">
        <v>780</v>
      </c>
      <c r="B280" s="220"/>
      <c r="C280" s="186">
        <v>5501</v>
      </c>
      <c r="D280" s="210" t="s">
        <v>1385</v>
      </c>
      <c r="E280" s="614">
        <f aca="true" t="shared" si="79" ref="E280:H283">SUMIF($C$594:$C$12469,$C280,E$594:E$12469)</f>
        <v>0</v>
      </c>
      <c r="F280" s="315">
        <f t="shared" si="79"/>
        <v>0</v>
      </c>
      <c r="G280" s="315">
        <f t="shared" si="79"/>
        <v>0</v>
      </c>
      <c r="H280" s="315">
        <f t="shared" si="79"/>
        <v>0</v>
      </c>
      <c r="I280" s="281">
        <v>1</v>
      </c>
      <c r="J280" s="309"/>
      <c r="K280" s="390">
        <f aca="true" t="shared" si="80" ref="K280:N283">SUMIF($C$594:$C$12469,$C280,K$594:K$12469)</f>
        <v>0</v>
      </c>
      <c r="L280" s="391">
        <f t="shared" si="80"/>
        <v>0</v>
      </c>
      <c r="M280" s="391">
        <f t="shared" si="80"/>
        <v>0</v>
      </c>
      <c r="N280" s="391">
        <f t="shared" si="80"/>
        <v>0</v>
      </c>
      <c r="O280" s="309"/>
      <c r="P280" s="390">
        <f aca="true" t="shared" si="81" ref="P280:V283">SUMIF($C$594:$C$12469,$C280,P$594:P$12469)</f>
        <v>0</v>
      </c>
      <c r="Q280" s="390">
        <f t="shared" si="81"/>
        <v>0</v>
      </c>
      <c r="R280" s="390">
        <f t="shared" si="81"/>
        <v>0</v>
      </c>
      <c r="S280" s="390">
        <f t="shared" si="81"/>
        <v>0</v>
      </c>
      <c r="T280" s="390">
        <f t="shared" si="81"/>
        <v>0</v>
      </c>
      <c r="U280" s="390">
        <f t="shared" si="81"/>
        <v>0</v>
      </c>
      <c r="V280" s="390">
        <f t="shared" si="81"/>
        <v>0</v>
      </c>
      <c r="W280" s="389">
        <f t="shared" si="49"/>
        <v>0</v>
      </c>
      <c r="X280" s="411"/>
    </row>
    <row r="281" spans="1:24" ht="18.75" thickBot="1">
      <c r="A281" s="329">
        <v>785</v>
      </c>
      <c r="B281" s="220"/>
      <c r="C281" s="178">
        <v>5502</v>
      </c>
      <c r="D281" s="187" t="s">
        <v>1386</v>
      </c>
      <c r="E281" s="614">
        <f t="shared" si="79"/>
        <v>0</v>
      </c>
      <c r="F281" s="315">
        <f t="shared" si="79"/>
        <v>0</v>
      </c>
      <c r="G281" s="315">
        <f t="shared" si="79"/>
        <v>0</v>
      </c>
      <c r="H281" s="315">
        <f t="shared" si="79"/>
        <v>0</v>
      </c>
      <c r="I281" s="281">
        <v>1</v>
      </c>
      <c r="J281" s="309"/>
      <c r="K281" s="390">
        <f t="shared" si="80"/>
        <v>0</v>
      </c>
      <c r="L281" s="391">
        <f t="shared" si="80"/>
        <v>0</v>
      </c>
      <c r="M281" s="391">
        <f t="shared" si="80"/>
        <v>0</v>
      </c>
      <c r="N281" s="391">
        <f t="shared" si="80"/>
        <v>0</v>
      </c>
      <c r="O281" s="309"/>
      <c r="P281" s="390">
        <f t="shared" si="81"/>
        <v>0</v>
      </c>
      <c r="Q281" s="390">
        <f t="shared" si="81"/>
        <v>0</v>
      </c>
      <c r="R281" s="390">
        <f t="shared" si="81"/>
        <v>0</v>
      </c>
      <c r="S281" s="390">
        <f t="shared" si="81"/>
        <v>0</v>
      </c>
      <c r="T281" s="390">
        <f t="shared" si="81"/>
        <v>0</v>
      </c>
      <c r="U281" s="390">
        <f t="shared" si="81"/>
        <v>0</v>
      </c>
      <c r="V281" s="390">
        <f t="shared" si="81"/>
        <v>0</v>
      </c>
      <c r="W281" s="389">
        <f t="shared" si="49"/>
        <v>0</v>
      </c>
      <c r="X281" s="312"/>
    </row>
    <row r="282" spans="1:23" ht="23.25" customHeight="1" thickBot="1">
      <c r="A282" s="329">
        <v>790</v>
      </c>
      <c r="B282" s="220"/>
      <c r="C282" s="178">
        <v>5503</v>
      </c>
      <c r="D282" s="180" t="s">
        <v>1387</v>
      </c>
      <c r="E282" s="614">
        <f t="shared" si="79"/>
        <v>0</v>
      </c>
      <c r="F282" s="315">
        <f t="shared" si="79"/>
        <v>0</v>
      </c>
      <c r="G282" s="315">
        <f t="shared" si="79"/>
        <v>0</v>
      </c>
      <c r="H282" s="315">
        <f t="shared" si="79"/>
        <v>0</v>
      </c>
      <c r="I282" s="281">
        <v>1</v>
      </c>
      <c r="J282" s="309"/>
      <c r="K282" s="390">
        <f t="shared" si="80"/>
        <v>0</v>
      </c>
      <c r="L282" s="391">
        <f t="shared" si="80"/>
        <v>0</v>
      </c>
      <c r="M282" s="391">
        <f t="shared" si="80"/>
        <v>0</v>
      </c>
      <c r="N282" s="391">
        <f t="shared" si="80"/>
        <v>0</v>
      </c>
      <c r="O282" s="309"/>
      <c r="P282" s="390">
        <f t="shared" si="81"/>
        <v>0</v>
      </c>
      <c r="Q282" s="390">
        <f t="shared" si="81"/>
        <v>0</v>
      </c>
      <c r="R282" s="390">
        <f t="shared" si="81"/>
        <v>0</v>
      </c>
      <c r="S282" s="390">
        <f t="shared" si="81"/>
        <v>0</v>
      </c>
      <c r="T282" s="390">
        <f t="shared" si="81"/>
        <v>0</v>
      </c>
      <c r="U282" s="390">
        <f t="shared" si="81"/>
        <v>0</v>
      </c>
      <c r="V282" s="390">
        <f t="shared" si="81"/>
        <v>0</v>
      </c>
      <c r="W282" s="389">
        <f t="shared" si="49"/>
        <v>0</v>
      </c>
    </row>
    <row r="283" spans="1:23" ht="18.75" thickBot="1">
      <c r="A283" s="329">
        <v>795</v>
      </c>
      <c r="B283" s="220"/>
      <c r="C283" s="184">
        <v>5504</v>
      </c>
      <c r="D283" s="188" t="s">
        <v>1388</v>
      </c>
      <c r="E283" s="614">
        <f t="shared" si="79"/>
        <v>0</v>
      </c>
      <c r="F283" s="315">
        <f t="shared" si="79"/>
        <v>0</v>
      </c>
      <c r="G283" s="315">
        <f t="shared" si="79"/>
        <v>0</v>
      </c>
      <c r="H283" s="315">
        <f t="shared" si="79"/>
        <v>0</v>
      </c>
      <c r="I283" s="281">
        <v>1</v>
      </c>
      <c r="J283" s="309"/>
      <c r="K283" s="390">
        <f t="shared" si="80"/>
        <v>0</v>
      </c>
      <c r="L283" s="391">
        <f t="shared" si="80"/>
        <v>0</v>
      </c>
      <c r="M283" s="391">
        <f t="shared" si="80"/>
        <v>0</v>
      </c>
      <c r="N283" s="391">
        <f t="shared" si="80"/>
        <v>0</v>
      </c>
      <c r="O283" s="309"/>
      <c r="P283" s="390">
        <f t="shared" si="81"/>
        <v>0</v>
      </c>
      <c r="Q283" s="390">
        <f t="shared" si="81"/>
        <v>0</v>
      </c>
      <c r="R283" s="390">
        <f t="shared" si="81"/>
        <v>0</v>
      </c>
      <c r="S283" s="390">
        <f t="shared" si="81"/>
        <v>0</v>
      </c>
      <c r="T283" s="390">
        <f t="shared" si="81"/>
        <v>0</v>
      </c>
      <c r="U283" s="390">
        <f t="shared" si="81"/>
        <v>0</v>
      </c>
      <c r="V283" s="390">
        <f t="shared" si="81"/>
        <v>0</v>
      </c>
      <c r="W283" s="389">
        <f t="shared" si="49"/>
        <v>0</v>
      </c>
    </row>
    <row r="284" spans="1:24" s="411" customFormat="1" ht="36.75" customHeight="1" thickBot="1">
      <c r="A284" s="328">
        <v>805</v>
      </c>
      <c r="B284" s="222">
        <v>5700</v>
      </c>
      <c r="C284" s="1162" t="s">
        <v>1389</v>
      </c>
      <c r="D284" s="1163"/>
      <c r="E284" s="615">
        <f>SUMIF($B$594:$B$12469,$B284,E$594:E$12469)</f>
        <v>0</v>
      </c>
      <c r="F284" s="393">
        <f>SUMIF($B$594:$B$12469,$B284,F$594:F$12469)</f>
        <v>0</v>
      </c>
      <c r="G284" s="393">
        <f>SUMIF($B$594:$B$12469,$B284,G$594:G$12469)</f>
        <v>0</v>
      </c>
      <c r="H284" s="393">
        <f>SUMIF($B$594:$B$12469,$B284,H$594:H$12469)</f>
        <v>0</v>
      </c>
      <c r="I284" s="281">
        <v>1</v>
      </c>
      <c r="J284" s="309"/>
      <c r="K284" s="409">
        <f>SUMIF($B$594:$B$12469,$B284,K$594:K$12469)</f>
        <v>0</v>
      </c>
      <c r="L284" s="410">
        <f>SUMIF($B$594:$B$12469,$B284,L$594:L$12469)</f>
        <v>0</v>
      </c>
      <c r="M284" s="410">
        <f>SUMIF($B$594:$B$12469,$B284,M$594:M$12469)</f>
        <v>0</v>
      </c>
      <c r="N284" s="410">
        <f>SUMIF($B$594:$B$12469,$B284,N$594:N$12469)</f>
        <v>0</v>
      </c>
      <c r="O284" s="309"/>
      <c r="P284" s="409">
        <f aca="true" t="shared" si="82" ref="P284:V284">SUMIF($B$594:$B$12469,$B284,P$594:P$12469)</f>
        <v>0</v>
      </c>
      <c r="Q284" s="409">
        <f t="shared" si="82"/>
        <v>0</v>
      </c>
      <c r="R284" s="409">
        <f t="shared" si="82"/>
        <v>0</v>
      </c>
      <c r="S284" s="409">
        <f t="shared" si="82"/>
        <v>0</v>
      </c>
      <c r="T284" s="409">
        <f t="shared" si="82"/>
        <v>0</v>
      </c>
      <c r="U284" s="409">
        <f t="shared" si="82"/>
        <v>0</v>
      </c>
      <c r="V284" s="409">
        <f t="shared" si="82"/>
        <v>0</v>
      </c>
      <c r="W284" s="389">
        <f t="shared" si="49"/>
        <v>0</v>
      </c>
      <c r="X284" s="275"/>
    </row>
    <row r="285" spans="1:24" s="414" customFormat="1" ht="18.75" thickBot="1">
      <c r="A285" s="329">
        <v>810</v>
      </c>
      <c r="B285" s="223"/>
      <c r="C285" s="224">
        <v>5701</v>
      </c>
      <c r="D285" s="225" t="s">
        <v>1390</v>
      </c>
      <c r="E285" s="614">
        <f aca="true" t="shared" si="83" ref="E285:H287">SUMIF($C$594:$C$12469,$C285,E$594:E$12469)</f>
        <v>0</v>
      </c>
      <c r="F285" s="315">
        <f t="shared" si="83"/>
        <v>0</v>
      </c>
      <c r="G285" s="315">
        <f t="shared" si="83"/>
        <v>0</v>
      </c>
      <c r="H285" s="315">
        <f t="shared" si="83"/>
        <v>0</v>
      </c>
      <c r="I285" s="281">
        <v>1</v>
      </c>
      <c r="J285" s="309"/>
      <c r="K285" s="412">
        <f aca="true" t="shared" si="84" ref="K285:N287">SUMIF($C$594:$C$12469,$C285,K$594:K$12469)</f>
        <v>0</v>
      </c>
      <c r="L285" s="413">
        <f t="shared" si="84"/>
        <v>0</v>
      </c>
      <c r="M285" s="413">
        <f t="shared" si="84"/>
        <v>0</v>
      </c>
      <c r="N285" s="413">
        <f t="shared" si="84"/>
        <v>0</v>
      </c>
      <c r="O285" s="309"/>
      <c r="P285" s="412">
        <f aca="true" t="shared" si="85" ref="P285:V287">SUMIF($C$594:$C$12469,$C285,P$594:P$12469)</f>
        <v>0</v>
      </c>
      <c r="Q285" s="412">
        <f t="shared" si="85"/>
        <v>0</v>
      </c>
      <c r="R285" s="412">
        <f t="shared" si="85"/>
        <v>0</v>
      </c>
      <c r="S285" s="412">
        <f t="shared" si="85"/>
        <v>0</v>
      </c>
      <c r="T285" s="412">
        <f t="shared" si="85"/>
        <v>0</v>
      </c>
      <c r="U285" s="412">
        <f t="shared" si="85"/>
        <v>0</v>
      </c>
      <c r="V285" s="412">
        <f t="shared" si="85"/>
        <v>0</v>
      </c>
      <c r="W285" s="389">
        <f t="shared" si="49"/>
        <v>0</v>
      </c>
      <c r="X285" s="275"/>
    </row>
    <row r="286" spans="1:24" s="414" customFormat="1" ht="18.75" thickBot="1">
      <c r="A286" s="329">
        <v>815</v>
      </c>
      <c r="B286" s="223"/>
      <c r="C286" s="226">
        <v>5702</v>
      </c>
      <c r="D286" s="227" t="s">
        <v>1391</v>
      </c>
      <c r="E286" s="614">
        <f t="shared" si="83"/>
        <v>0</v>
      </c>
      <c r="F286" s="315">
        <f t="shared" si="83"/>
        <v>0</v>
      </c>
      <c r="G286" s="315">
        <f t="shared" si="83"/>
        <v>0</v>
      </c>
      <c r="H286" s="315">
        <f t="shared" si="83"/>
        <v>0</v>
      </c>
      <c r="I286" s="281">
        <v>1</v>
      </c>
      <c r="J286" s="309"/>
      <c r="K286" s="412">
        <f t="shared" si="84"/>
        <v>0</v>
      </c>
      <c r="L286" s="413">
        <f t="shared" si="84"/>
        <v>0</v>
      </c>
      <c r="M286" s="413">
        <f t="shared" si="84"/>
        <v>0</v>
      </c>
      <c r="N286" s="413">
        <f t="shared" si="84"/>
        <v>0</v>
      </c>
      <c r="O286" s="309"/>
      <c r="P286" s="412">
        <f t="shared" si="85"/>
        <v>0</v>
      </c>
      <c r="Q286" s="412">
        <f t="shared" si="85"/>
        <v>0</v>
      </c>
      <c r="R286" s="412">
        <f t="shared" si="85"/>
        <v>0</v>
      </c>
      <c r="S286" s="412">
        <f t="shared" si="85"/>
        <v>0</v>
      </c>
      <c r="T286" s="412">
        <f t="shared" si="85"/>
        <v>0</v>
      </c>
      <c r="U286" s="412">
        <f t="shared" si="85"/>
        <v>0</v>
      </c>
      <c r="V286" s="412">
        <f t="shared" si="85"/>
        <v>0</v>
      </c>
      <c r="W286" s="389">
        <f t="shared" si="49"/>
        <v>0</v>
      </c>
      <c r="X286" s="411"/>
    </row>
    <row r="287" spans="1:67" s="342" customFormat="1" ht="15.75" customHeight="1" thickBot="1">
      <c r="A287" s="335">
        <v>525</v>
      </c>
      <c r="B287" s="177"/>
      <c r="C287" s="230">
        <v>4071</v>
      </c>
      <c r="D287" s="620" t="s">
        <v>1392</v>
      </c>
      <c r="E287" s="614">
        <f t="shared" si="83"/>
        <v>0</v>
      </c>
      <c r="F287" s="315">
        <f t="shared" si="83"/>
        <v>0</v>
      </c>
      <c r="G287" s="315">
        <f t="shared" si="83"/>
        <v>0</v>
      </c>
      <c r="H287" s="315">
        <f t="shared" si="83"/>
        <v>0</v>
      </c>
      <c r="I287" s="281">
        <v>1</v>
      </c>
      <c r="J287" s="309"/>
      <c r="K287" s="415">
        <f t="shared" si="84"/>
        <v>0</v>
      </c>
      <c r="L287" s="416">
        <f t="shared" si="84"/>
        <v>0</v>
      </c>
      <c r="M287" s="416">
        <f t="shared" si="84"/>
        <v>0</v>
      </c>
      <c r="N287" s="416">
        <f t="shared" si="84"/>
        <v>0</v>
      </c>
      <c r="O287" s="309"/>
      <c r="P287" s="415">
        <f t="shared" si="85"/>
        <v>0</v>
      </c>
      <c r="Q287" s="415">
        <f t="shared" si="85"/>
        <v>0</v>
      </c>
      <c r="R287" s="415">
        <f t="shared" si="85"/>
        <v>0</v>
      </c>
      <c r="S287" s="415">
        <f t="shared" si="85"/>
        <v>0</v>
      </c>
      <c r="T287" s="415">
        <f t="shared" si="85"/>
        <v>0</v>
      </c>
      <c r="U287" s="415">
        <f t="shared" si="85"/>
        <v>0</v>
      </c>
      <c r="V287" s="415">
        <f t="shared" si="85"/>
        <v>0</v>
      </c>
      <c r="W287" s="389">
        <f t="shared" si="49"/>
        <v>0</v>
      </c>
      <c r="X287" s="414"/>
      <c r="Y287" s="339"/>
      <c r="Z287" s="338"/>
      <c r="AA287" s="339"/>
      <c r="AB287" s="339"/>
      <c r="AC287" s="338"/>
      <c r="AD287" s="339"/>
      <c r="AE287" s="339"/>
      <c r="AF287" s="338"/>
      <c r="AG287" s="340"/>
      <c r="AH287" s="340"/>
      <c r="AI287" s="336"/>
      <c r="AJ287" s="339"/>
      <c r="AK287" s="339"/>
      <c r="AL287" s="338"/>
      <c r="AM287" s="339"/>
      <c r="AN287" s="339"/>
      <c r="AO287" s="338"/>
      <c r="AP287" s="339"/>
      <c r="AQ287" s="339"/>
      <c r="AR287" s="338"/>
      <c r="AS287" s="339"/>
      <c r="AT287" s="339"/>
      <c r="AU287" s="338"/>
      <c r="AV287" s="339"/>
      <c r="AW287" s="339"/>
      <c r="AX287" s="341"/>
      <c r="AY287" s="339"/>
      <c r="AZ287" s="339"/>
      <c r="BA287" s="338"/>
      <c r="BB287" s="339"/>
      <c r="BC287" s="339"/>
      <c r="BD287" s="338"/>
      <c r="BE287" s="339"/>
      <c r="BF287" s="338"/>
      <c r="BG287" s="341"/>
      <c r="BH287" s="338"/>
      <c r="BI287" s="338"/>
      <c r="BJ287" s="339"/>
      <c r="BK287" s="339"/>
      <c r="BL287" s="338"/>
      <c r="BM287" s="339"/>
      <c r="BO287" s="339"/>
    </row>
    <row r="288" spans="1:24" s="312" customFormat="1" ht="18.75" thickBot="1">
      <c r="A288" s="328">
        <v>820</v>
      </c>
      <c r="B288" s="418">
        <v>98</v>
      </c>
      <c r="C288" s="1164" t="s">
        <v>1393</v>
      </c>
      <c r="D288" s="1165"/>
      <c r="E288" s="615">
        <f>SUMIF($B$594:$B$12469,$B288,E$594:E$12469)</f>
        <v>0</v>
      </c>
      <c r="F288" s="393">
        <f>SUMIF($B$594:$B$12469,$B288,F$594:F$12469)</f>
        <v>0</v>
      </c>
      <c r="G288" s="393">
        <f>SUMIF($B$594:$B$12469,$B288,G$594:G$12469)</f>
        <v>0</v>
      </c>
      <c r="H288" s="393">
        <f>SUMIF($B$594:$B$12469,$B288,H$594:H$12469)</f>
        <v>0</v>
      </c>
      <c r="I288" s="281">
        <v>1</v>
      </c>
      <c r="J288" s="309"/>
      <c r="K288" s="394">
        <f>SUMIF($B$594:$B$12469,$B288,K$594:K$12469)</f>
        <v>0</v>
      </c>
      <c r="L288" s="395">
        <f>SUMIF($B$594:$B$12469,$B288,L$594:L$12469)</f>
        <v>0</v>
      </c>
      <c r="M288" s="395">
        <f>SUMIF($B$594:$B$12469,$B288,M$594:M$12469)</f>
        <v>0</v>
      </c>
      <c r="N288" s="395">
        <f>SUMIF($B$594:$B$12469,$B288,N$594:N$12469)</f>
        <v>0</v>
      </c>
      <c r="O288" s="309"/>
      <c r="P288" s="394">
        <f aca="true" t="shared" si="86" ref="P288:V288">SUMIF($B$594:$B$12469,$B288,P$594:P$12469)</f>
        <v>0</v>
      </c>
      <c r="Q288" s="394">
        <f t="shared" si="86"/>
        <v>0</v>
      </c>
      <c r="R288" s="394">
        <f t="shared" si="86"/>
        <v>0</v>
      </c>
      <c r="S288" s="394">
        <f t="shared" si="86"/>
        <v>0</v>
      </c>
      <c r="T288" s="394">
        <f t="shared" si="86"/>
        <v>0</v>
      </c>
      <c r="U288" s="394">
        <f t="shared" si="86"/>
        <v>0</v>
      </c>
      <c r="V288" s="394">
        <f t="shared" si="86"/>
        <v>0</v>
      </c>
      <c r="W288" s="389">
        <f t="shared" si="49"/>
        <v>0</v>
      </c>
      <c r="X288" s="339"/>
    </row>
    <row r="289" spans="1:24" ht="15.75">
      <c r="A289" s="329">
        <v>821</v>
      </c>
      <c r="B289" s="232"/>
      <c r="C289" s="419" t="s">
        <v>1394</v>
      </c>
      <c r="D289" s="420"/>
      <c r="E289" s="515"/>
      <c r="F289" s="515"/>
      <c r="G289" s="515"/>
      <c r="H289" s="421"/>
      <c r="I289" s="281">
        <v>1</v>
      </c>
      <c r="J289" s="309"/>
      <c r="K289" s="422"/>
      <c r="L289" s="423"/>
      <c r="M289" s="423"/>
      <c r="N289" s="423"/>
      <c r="O289" s="309"/>
      <c r="P289" s="422"/>
      <c r="Q289" s="422"/>
      <c r="R289" s="422"/>
      <c r="S289" s="422"/>
      <c r="T289" s="422"/>
      <c r="U289" s="422"/>
      <c r="V289" s="422"/>
      <c r="W289" s="424"/>
      <c r="X289" s="414"/>
    </row>
    <row r="290" spans="1:24" ht="15.75">
      <c r="A290" s="329">
        <v>822</v>
      </c>
      <c r="B290" s="232"/>
      <c r="C290" s="425" t="s">
        <v>1395</v>
      </c>
      <c r="D290" s="417"/>
      <c r="E290" s="503"/>
      <c r="F290" s="503"/>
      <c r="G290" s="503"/>
      <c r="H290" s="382"/>
      <c r="I290" s="281">
        <v>1</v>
      </c>
      <c r="J290" s="309"/>
      <c r="K290" s="426"/>
      <c r="L290" s="427"/>
      <c r="M290" s="427"/>
      <c r="N290" s="427"/>
      <c r="O290" s="309"/>
      <c r="P290" s="426"/>
      <c r="Q290" s="426"/>
      <c r="R290" s="426"/>
      <c r="S290" s="426"/>
      <c r="T290" s="426"/>
      <c r="U290" s="426"/>
      <c r="V290" s="426"/>
      <c r="W290" s="428"/>
      <c r="X290" s="312"/>
    </row>
    <row r="291" spans="1:23" ht="16.5" thickBot="1">
      <c r="A291" s="329">
        <v>823</v>
      </c>
      <c r="B291" s="233"/>
      <c r="C291" s="429" t="s">
        <v>1396</v>
      </c>
      <c r="D291" s="430"/>
      <c r="E291" s="516"/>
      <c r="F291" s="516"/>
      <c r="G291" s="516"/>
      <c r="H291" s="384"/>
      <c r="I291" s="281">
        <v>1</v>
      </c>
      <c r="J291" s="309"/>
      <c r="K291" s="431"/>
      <c r="L291" s="432"/>
      <c r="M291" s="432"/>
      <c r="N291" s="432"/>
      <c r="O291" s="309"/>
      <c r="P291" s="431"/>
      <c r="Q291" s="431"/>
      <c r="R291" s="431"/>
      <c r="S291" s="431"/>
      <c r="T291" s="431"/>
      <c r="U291" s="431"/>
      <c r="V291" s="431"/>
      <c r="W291" s="433"/>
    </row>
    <row r="292" spans="1:23" ht="18.75" thickBot="1">
      <c r="A292" s="329">
        <v>825</v>
      </c>
      <c r="B292" s="234"/>
      <c r="C292" s="203" t="s">
        <v>709</v>
      </c>
      <c r="D292" s="235" t="s">
        <v>1397</v>
      </c>
      <c r="E292" s="346">
        <f>SUMIF($C$594:$C$12469,$C292,E$594:E$12469)</f>
        <v>0</v>
      </c>
      <c r="F292" s="434">
        <f>SUMIF($C$594:$C$12469,$C292,F$594:F$12469)</f>
        <v>41346</v>
      </c>
      <c r="G292" s="434">
        <f>SUMIF($C$594:$C$12469,$C292,G$594:G$12469)</f>
        <v>35375</v>
      </c>
      <c r="H292" s="434">
        <f>SUMIF($C$594:$C$12469,$C292,H$594:H$12469)</f>
        <v>76721</v>
      </c>
      <c r="I292" s="281">
        <v>1</v>
      </c>
      <c r="K292" s="435">
        <f>SUMIF($C$594:$C$12469,$C292,K$594:K$12469)</f>
        <v>0</v>
      </c>
      <c r="L292" s="435">
        <f>SUMIF($C$594:$C$12469,$C292,L$594:L$12469)</f>
        <v>0</v>
      </c>
      <c r="M292" s="435">
        <f>SUMIF($C$594:$C$12469,$C292,M$594:M$12469)</f>
        <v>76721</v>
      </c>
      <c r="N292" s="435">
        <f>SUMIF($C$594:$C$12469,$C292,N$594:N$12469)</f>
        <v>-76721</v>
      </c>
      <c r="O292" s="282"/>
      <c r="P292" s="435">
        <f aca="true" t="shared" si="87" ref="P292:V292">SUMIF($C$594:$C$12469,$C292,P$594:P$12469)</f>
        <v>0</v>
      </c>
      <c r="Q292" s="435">
        <f t="shared" si="87"/>
        <v>0</v>
      </c>
      <c r="R292" s="435">
        <f t="shared" si="87"/>
        <v>38423</v>
      </c>
      <c r="S292" s="435">
        <f t="shared" si="87"/>
        <v>-38423</v>
      </c>
      <c r="T292" s="435">
        <f t="shared" si="87"/>
        <v>0</v>
      </c>
      <c r="U292" s="435">
        <f t="shared" si="87"/>
        <v>0</v>
      </c>
      <c r="V292" s="435">
        <f t="shared" si="87"/>
        <v>0</v>
      </c>
      <c r="W292" s="389">
        <f>S292-T292-U292-V292</f>
        <v>-38423</v>
      </c>
    </row>
    <row r="293" spans="1:15" ht="13.5" customHeight="1">
      <c r="A293" s="329"/>
      <c r="B293" s="193"/>
      <c r="C293" s="236"/>
      <c r="I293" s="281">
        <v>1</v>
      </c>
      <c r="O293" s="283"/>
    </row>
    <row r="294" spans="1:22" ht="15">
      <c r="A294" s="329"/>
      <c r="C294" s="287"/>
      <c r="D294" s="288"/>
      <c r="E294" s="348"/>
      <c r="F294" s="348"/>
      <c r="G294" s="348"/>
      <c r="H294" s="348"/>
      <c r="I294" s="281">
        <v>1</v>
      </c>
      <c r="K294" s="348"/>
      <c r="L294" s="348"/>
      <c r="M294" s="354"/>
      <c r="N294" s="354"/>
      <c r="O294" s="283"/>
      <c r="P294" s="348"/>
      <c r="Q294" s="348"/>
      <c r="R294" s="354"/>
      <c r="S294" s="354"/>
      <c r="T294" s="348"/>
      <c r="U294" s="354"/>
      <c r="V294" s="354"/>
    </row>
    <row r="295" spans="1:22" ht="15">
      <c r="A295" s="329"/>
      <c r="C295" s="287"/>
      <c r="D295" s="288"/>
      <c r="E295" s="348"/>
      <c r="F295" s="348"/>
      <c r="G295" s="348"/>
      <c r="H295" s="348"/>
      <c r="I295" s="281">
        <v>1</v>
      </c>
      <c r="K295" s="348"/>
      <c r="L295" s="348"/>
      <c r="M295" s="354"/>
      <c r="N295" s="354"/>
      <c r="O295" s="283"/>
      <c r="P295" s="348"/>
      <c r="Q295" s="348"/>
      <c r="R295" s="354"/>
      <c r="S295" s="354"/>
      <c r="T295" s="348"/>
      <c r="U295" s="354"/>
      <c r="V295" s="354"/>
    </row>
    <row r="296" spans="1:22" ht="15">
      <c r="A296" s="329"/>
      <c r="C296" s="287"/>
      <c r="D296" s="288"/>
      <c r="E296" s="348"/>
      <c r="F296" s="348"/>
      <c r="G296" s="348"/>
      <c r="H296" s="348"/>
      <c r="I296" s="281">
        <v>1</v>
      </c>
      <c r="K296" s="348"/>
      <c r="L296" s="348"/>
      <c r="M296" s="354"/>
      <c r="N296" s="354"/>
      <c r="O296" s="283"/>
      <c r="P296" s="348"/>
      <c r="Q296" s="348"/>
      <c r="R296" s="354"/>
      <c r="S296" s="354"/>
      <c r="T296" s="348"/>
      <c r="U296" s="354"/>
      <c r="V296" s="354"/>
    </row>
    <row r="297" spans="1:22" ht="37.5" customHeight="1">
      <c r="A297" s="329"/>
      <c r="B297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297" s="1182"/>
      <c r="D297" s="1182"/>
      <c r="E297" s="348"/>
      <c r="F297" s="348"/>
      <c r="G297" s="348"/>
      <c r="H297" s="348"/>
      <c r="I297" s="281">
        <v>1</v>
      </c>
      <c r="K297" s="348"/>
      <c r="L297" s="348"/>
      <c r="M297" s="354"/>
      <c r="N297" s="354"/>
      <c r="O297" s="283"/>
      <c r="P297" s="348"/>
      <c r="Q297" s="348"/>
      <c r="R297" s="354"/>
      <c r="S297" s="354"/>
      <c r="T297" s="348"/>
      <c r="U297" s="354"/>
      <c r="V297" s="354"/>
    </row>
    <row r="298" spans="1:22" ht="15">
      <c r="A298" s="329"/>
      <c r="C298" s="287"/>
      <c r="D298" s="288"/>
      <c r="E298" s="349" t="s">
        <v>1133</v>
      </c>
      <c r="F298" s="349" t="s">
        <v>987</v>
      </c>
      <c r="G298" s="348"/>
      <c r="H298" s="348"/>
      <c r="I298" s="281">
        <v>1</v>
      </c>
      <c r="K298" s="348"/>
      <c r="L298" s="348"/>
      <c r="M298" s="354"/>
      <c r="N298" s="354"/>
      <c r="O298" s="283"/>
      <c r="P298" s="348"/>
      <c r="Q298" s="348"/>
      <c r="R298" s="354"/>
      <c r="S298" s="354"/>
      <c r="T298" s="348"/>
      <c r="U298" s="354"/>
      <c r="V298" s="354"/>
    </row>
    <row r="299" spans="1:22" ht="38.25" customHeight="1">
      <c r="A299" s="329"/>
      <c r="B299" s="1156" t="str">
        <f>$B$9</f>
        <v>МИНИСТЕРСТВО НА ОКОЛНАТА СРЕДА И ВОДИТЕ</v>
      </c>
      <c r="C299" s="1182"/>
      <c r="D299" s="1182"/>
      <c r="E299" s="350">
        <f>$E$9</f>
        <v>41640</v>
      </c>
      <c r="F299" s="351">
        <f>$F$9</f>
        <v>41882</v>
      </c>
      <c r="G299" s="348"/>
      <c r="H299" s="348"/>
      <c r="I299" s="281">
        <v>1</v>
      </c>
      <c r="K299" s="348"/>
      <c r="L299" s="348"/>
      <c r="M299" s="354"/>
      <c r="N299" s="354"/>
      <c r="O299" s="283"/>
      <c r="P299" s="348"/>
      <c r="Q299" s="348"/>
      <c r="R299" s="354"/>
      <c r="S299" s="354"/>
      <c r="T299" s="348"/>
      <c r="U299" s="354"/>
      <c r="V299" s="354"/>
    </row>
    <row r="300" spans="1:22" ht="15">
      <c r="A300" s="329"/>
      <c r="B300" s="291" t="str">
        <f>$B$10</f>
        <v>(наименование на разпоредителя с бюджет)</v>
      </c>
      <c r="E300" s="348"/>
      <c r="F300" s="352">
        <f>$F$10</f>
        <v>0</v>
      </c>
      <c r="G300" s="348"/>
      <c r="H300" s="348"/>
      <c r="I300" s="281">
        <v>1</v>
      </c>
      <c r="K300" s="348"/>
      <c r="L300" s="348"/>
      <c r="M300" s="354"/>
      <c r="N300" s="354"/>
      <c r="O300" s="283"/>
      <c r="P300" s="348"/>
      <c r="Q300" s="348"/>
      <c r="R300" s="354"/>
      <c r="S300" s="354"/>
      <c r="T300" s="348"/>
      <c r="U300" s="354"/>
      <c r="V300" s="354"/>
    </row>
    <row r="301" spans="1:22" ht="15.75" thickBot="1">
      <c r="A301" s="329"/>
      <c r="B301" s="291"/>
      <c r="E301" s="353"/>
      <c r="F301" s="348"/>
      <c r="G301" s="348"/>
      <c r="H301" s="348"/>
      <c r="I301" s="281">
        <v>1</v>
      </c>
      <c r="K301" s="348"/>
      <c r="L301" s="348"/>
      <c r="M301" s="354"/>
      <c r="N301" s="354"/>
      <c r="O301" s="283"/>
      <c r="P301" s="348"/>
      <c r="Q301" s="348"/>
      <c r="R301" s="354"/>
      <c r="S301" s="354"/>
      <c r="T301" s="348"/>
      <c r="U301" s="354"/>
      <c r="V301" s="354"/>
    </row>
    <row r="302" spans="1:22" ht="39.75" customHeight="1" thickBot="1" thickTop="1">
      <c r="A302" s="329"/>
      <c r="B302" s="1156" t="str">
        <f>$B$12</f>
        <v>Министерство на околната среда и водите</v>
      </c>
      <c r="C302" s="1182"/>
      <c r="D302" s="1182"/>
      <c r="E302" s="348" t="s">
        <v>1135</v>
      </c>
      <c r="F302" s="355" t="str">
        <f>$F$12</f>
        <v>1900</v>
      </c>
      <c r="G302" s="348"/>
      <c r="H302" s="348"/>
      <c r="I302" s="281">
        <v>1</v>
      </c>
      <c r="K302" s="348"/>
      <c r="L302" s="348"/>
      <c r="M302" s="354"/>
      <c r="N302" s="354"/>
      <c r="O302" s="283"/>
      <c r="P302" s="348"/>
      <c r="Q302" s="348"/>
      <c r="R302" s="354"/>
      <c r="S302" s="354"/>
      <c r="T302" s="348"/>
      <c r="U302" s="354"/>
      <c r="V302" s="354"/>
    </row>
    <row r="303" spans="1:22" ht="16.5" thickBot="1" thickTop="1">
      <c r="A303" s="329"/>
      <c r="B303" s="291" t="str">
        <f>$B$13</f>
        <v>(наименование на първостепенния разпоредител с бюджет)</v>
      </c>
      <c r="E303" s="353" t="s">
        <v>1137</v>
      </c>
      <c r="F303" s="348"/>
      <c r="G303" s="348"/>
      <c r="H303" s="348"/>
      <c r="I303" s="281">
        <v>1</v>
      </c>
      <c r="K303" s="348"/>
      <c r="L303" s="348"/>
      <c r="M303" s="354"/>
      <c r="N303" s="354"/>
      <c r="O303" s="283"/>
      <c r="P303" s="348"/>
      <c r="Q303" s="348"/>
      <c r="R303" s="354"/>
      <c r="S303" s="354"/>
      <c r="T303" s="348"/>
      <c r="U303" s="354"/>
      <c r="V303" s="354"/>
    </row>
    <row r="304" spans="1:22" ht="19.5" thickBot="1" thickTop="1">
      <c r="A304" s="329"/>
      <c r="B304" s="291"/>
      <c r="D304" s="584" t="str">
        <f>$D$17</f>
        <v>Код на сметка :</v>
      </c>
      <c r="E304" s="355">
        <f>$E$17</f>
        <v>97</v>
      </c>
      <c r="F304" s="347"/>
      <c r="G304" s="347"/>
      <c r="H304" s="347"/>
      <c r="I304" s="281">
        <v>1</v>
      </c>
      <c r="M304" s="275"/>
      <c r="N304" s="275"/>
      <c r="O304" s="283"/>
      <c r="R304" s="275"/>
      <c r="S304" s="275"/>
      <c r="U304" s="275"/>
      <c r="V304" s="275"/>
    </row>
    <row r="305" spans="1:22" ht="15.75" thickTop="1">
      <c r="A305" s="329"/>
      <c r="C305" s="287"/>
      <c r="D305" s="288"/>
      <c r="E305" s="348"/>
      <c r="F305" s="348"/>
      <c r="G305" s="348"/>
      <c r="H305" s="348"/>
      <c r="I305" s="281">
        <v>1</v>
      </c>
      <c r="K305" s="348"/>
      <c r="L305" s="348"/>
      <c r="M305" s="354"/>
      <c r="N305" s="354"/>
      <c r="O305" s="283"/>
      <c r="P305" s="348"/>
      <c r="Q305" s="348"/>
      <c r="R305" s="354"/>
      <c r="S305" s="354"/>
      <c r="T305" s="348"/>
      <c r="U305" s="354"/>
      <c r="V305" s="354"/>
    </row>
    <row r="306" spans="1:22" ht="15.75" thickBot="1">
      <c r="A306" s="329"/>
      <c r="B306" s="289"/>
      <c r="C306" s="287"/>
      <c r="D306" s="439" t="s">
        <v>1398</v>
      </c>
      <c r="E306" s="348"/>
      <c r="F306" s="353"/>
      <c r="G306" s="347"/>
      <c r="H306" s="347"/>
      <c r="I306" s="281">
        <v>1</v>
      </c>
      <c r="M306" s="275"/>
      <c r="N306" s="275"/>
      <c r="O306" s="283"/>
      <c r="R306" s="275"/>
      <c r="S306" s="275"/>
      <c r="U306" s="275"/>
      <c r="V306" s="275"/>
    </row>
    <row r="307" spans="1:24" s="318" customFormat="1" ht="15.75" thickBot="1">
      <c r="A307" s="331"/>
      <c r="B307" s="440" t="s">
        <v>1399</v>
      </c>
      <c r="C307" s="441" t="s">
        <v>1400</v>
      </c>
      <c r="D307" s="442" t="s">
        <v>1401</v>
      </c>
      <c r="E307" s="443" t="s">
        <v>1402</v>
      </c>
      <c r="F307" s="443" t="s">
        <v>1403</v>
      </c>
      <c r="G307" s="347"/>
      <c r="H307" s="347"/>
      <c r="I307" s="281">
        <v>1</v>
      </c>
      <c r="J307" s="282"/>
      <c r="O307" s="283"/>
      <c r="X307" s="275"/>
    </row>
    <row r="308" spans="1:24" s="318" customFormat="1" ht="16.5" thickBot="1">
      <c r="A308" s="331">
        <v>905</v>
      </c>
      <c r="B308" s="440"/>
      <c r="C308" s="441" t="s">
        <v>1404</v>
      </c>
      <c r="D308" s="442" t="s">
        <v>1405</v>
      </c>
      <c r="E308" s="650">
        <f aca="true" t="shared" si="88" ref="E308:F313">SUMIF($C$594:$C$12469,$C308,E$594:E$12469)</f>
        <v>0</v>
      </c>
      <c r="F308" s="649">
        <f t="shared" si="88"/>
        <v>0</v>
      </c>
      <c r="G308" s="347"/>
      <c r="H308" s="347"/>
      <c r="I308" s="281">
        <v>1</v>
      </c>
      <c r="J308" s="309"/>
      <c r="O308" s="283"/>
      <c r="X308" s="275"/>
    </row>
    <row r="309" spans="1:15" s="318" customFormat="1" ht="16.5" thickBot="1">
      <c r="A309" s="331">
        <v>906</v>
      </c>
      <c r="B309" s="440"/>
      <c r="C309" s="441" t="s">
        <v>1406</v>
      </c>
      <c r="D309" s="442" t="s">
        <v>1407</v>
      </c>
      <c r="E309" s="614">
        <f t="shared" si="88"/>
        <v>0</v>
      </c>
      <c r="F309" s="315">
        <f t="shared" si="88"/>
        <v>0</v>
      </c>
      <c r="G309" s="347"/>
      <c r="H309" s="347"/>
      <c r="I309" s="281">
        <v>1</v>
      </c>
      <c r="J309" s="309"/>
      <c r="O309" s="283"/>
    </row>
    <row r="310" spans="1:15" s="318" customFormat="1" ht="16.5" thickBot="1">
      <c r="A310" s="331">
        <v>907</v>
      </c>
      <c r="B310" s="440"/>
      <c r="C310" s="441" t="s">
        <v>1408</v>
      </c>
      <c r="D310" s="442" t="s">
        <v>1409</v>
      </c>
      <c r="E310" s="614">
        <f t="shared" si="88"/>
        <v>0</v>
      </c>
      <c r="F310" s="315">
        <f t="shared" si="88"/>
        <v>0</v>
      </c>
      <c r="G310" s="347"/>
      <c r="H310" s="347"/>
      <c r="I310" s="281">
        <v>1</v>
      </c>
      <c r="J310" s="309"/>
      <c r="O310" s="283"/>
    </row>
    <row r="311" spans="1:15" s="318" customFormat="1" ht="16.5" thickBot="1">
      <c r="A311" s="331">
        <v>910</v>
      </c>
      <c r="B311" s="440"/>
      <c r="C311" s="441" t="s">
        <v>1410</v>
      </c>
      <c r="D311" s="442" t="s">
        <v>1411</v>
      </c>
      <c r="E311" s="614">
        <f t="shared" si="88"/>
        <v>0</v>
      </c>
      <c r="F311" s="315">
        <f t="shared" si="88"/>
        <v>0</v>
      </c>
      <c r="G311" s="347"/>
      <c r="H311" s="347"/>
      <c r="I311" s="281">
        <v>1</v>
      </c>
      <c r="J311" s="309"/>
      <c r="O311" s="283"/>
    </row>
    <row r="312" spans="1:15" s="318" customFormat="1" ht="16.5" thickBot="1">
      <c r="A312" s="331">
        <v>911</v>
      </c>
      <c r="B312" s="440"/>
      <c r="C312" s="441" t="s">
        <v>1412</v>
      </c>
      <c r="D312" s="442" t="s">
        <v>1407</v>
      </c>
      <c r="E312" s="614">
        <f t="shared" si="88"/>
        <v>0</v>
      </c>
      <c r="F312" s="315">
        <f t="shared" si="88"/>
        <v>0</v>
      </c>
      <c r="G312" s="347"/>
      <c r="H312" s="347"/>
      <c r="I312" s="281">
        <v>1</v>
      </c>
      <c r="J312" s="309"/>
      <c r="O312" s="283"/>
    </row>
    <row r="313" spans="1:15" s="318" customFormat="1" ht="16.5" thickBot="1">
      <c r="A313" s="331">
        <v>912</v>
      </c>
      <c r="B313" s="440"/>
      <c r="C313" s="441" t="s">
        <v>1413</v>
      </c>
      <c r="D313" s="442" t="s">
        <v>1414</v>
      </c>
      <c r="E313" s="614">
        <f t="shared" si="88"/>
        <v>0</v>
      </c>
      <c r="F313" s="315">
        <f t="shared" si="88"/>
        <v>0</v>
      </c>
      <c r="G313" s="347"/>
      <c r="H313" s="347"/>
      <c r="I313" s="281">
        <v>1</v>
      </c>
      <c r="J313" s="309"/>
      <c r="O313" s="283"/>
    </row>
    <row r="314" spans="1:15" s="318" customFormat="1" ht="24.75" customHeight="1" thickBot="1">
      <c r="A314" s="331">
        <v>920</v>
      </c>
      <c r="B314" s="440"/>
      <c r="C314" s="441" t="s">
        <v>1415</v>
      </c>
      <c r="D314" s="442" t="s">
        <v>1416</v>
      </c>
      <c r="E314" s="881">
        <f>IF(ISERROR(E181/(E311+E323)),0,E181/(E311+E323))</f>
        <v>0</v>
      </c>
      <c r="F314" s="882">
        <f>IF(ISERROR(H181/(F311+F323)),0,H181/(F311+F323))</f>
        <v>0</v>
      </c>
      <c r="G314" s="347"/>
      <c r="H314" s="347"/>
      <c r="I314" s="281">
        <v>1</v>
      </c>
      <c r="J314" s="309"/>
      <c r="O314" s="283"/>
    </row>
    <row r="315" spans="1:15" s="318" customFormat="1" ht="16.5" thickBot="1">
      <c r="A315" s="331">
        <v>921</v>
      </c>
      <c r="B315" s="440"/>
      <c r="C315" s="441" t="s">
        <v>1417</v>
      </c>
      <c r="D315" s="442" t="s">
        <v>1418</v>
      </c>
      <c r="E315" s="881">
        <f>IF(ISERROR(E182/(E312+E323)),0,E182/(E312+E323))</f>
        <v>0</v>
      </c>
      <c r="F315" s="882">
        <f>IF(ISERROR(H182/(F312+F323)),0,H182/(F312+F323))</f>
        <v>0</v>
      </c>
      <c r="G315" s="347"/>
      <c r="H315" s="347"/>
      <c r="I315" s="281">
        <v>1</v>
      </c>
      <c r="J315" s="309"/>
      <c r="O315" s="283"/>
    </row>
    <row r="316" spans="1:15" s="318" customFormat="1" ht="16.5" thickBot="1">
      <c r="A316" s="331">
        <v>922</v>
      </c>
      <c r="B316" s="440"/>
      <c r="C316" s="441" t="s">
        <v>1419</v>
      </c>
      <c r="D316" s="442" t="s">
        <v>1420</v>
      </c>
      <c r="E316" s="881">
        <f>IF(ISERROR(E183/(E313)),0,E183/(E313))</f>
        <v>0</v>
      </c>
      <c r="F316" s="882">
        <f>IF(ISERROR(H183/(F313)),0,H183/(F313))</f>
        <v>0</v>
      </c>
      <c r="G316" s="347"/>
      <c r="H316" s="347"/>
      <c r="I316" s="281">
        <v>1</v>
      </c>
      <c r="J316" s="309"/>
      <c r="O316" s="283"/>
    </row>
    <row r="317" spans="1:15" s="318" customFormat="1" ht="16.5" thickBot="1">
      <c r="A317" s="331">
        <v>930</v>
      </c>
      <c r="B317" s="440"/>
      <c r="C317" s="441" t="s">
        <v>1421</v>
      </c>
      <c r="D317" s="442" t="s">
        <v>1422</v>
      </c>
      <c r="E317" s="614">
        <f aca="true" t="shared" si="89" ref="E317:F320">SUMIF($C$594:$C$12469,$C317,E$594:E$12469)</f>
        <v>0</v>
      </c>
      <c r="F317" s="315">
        <f t="shared" si="89"/>
        <v>0</v>
      </c>
      <c r="G317" s="347"/>
      <c r="H317" s="347"/>
      <c r="I317" s="281">
        <v>1</v>
      </c>
      <c r="J317" s="309"/>
      <c r="O317" s="283"/>
    </row>
    <row r="318" spans="1:15" s="318" customFormat="1" ht="16.5" thickBot="1">
      <c r="A318" s="331">
        <v>931</v>
      </c>
      <c r="B318" s="440"/>
      <c r="C318" s="441" t="s">
        <v>1423</v>
      </c>
      <c r="D318" s="442" t="s">
        <v>1424</v>
      </c>
      <c r="E318" s="614">
        <f t="shared" si="89"/>
        <v>0</v>
      </c>
      <c r="F318" s="315">
        <f t="shared" si="89"/>
        <v>0</v>
      </c>
      <c r="G318" s="347"/>
      <c r="H318" s="347"/>
      <c r="I318" s="281">
        <v>1</v>
      </c>
      <c r="J318" s="309"/>
      <c r="O318" s="283"/>
    </row>
    <row r="319" spans="1:15" s="318" customFormat="1" ht="16.5" thickBot="1">
      <c r="A319" s="331">
        <v>932</v>
      </c>
      <c r="B319" s="440"/>
      <c r="C319" s="441" t="s">
        <v>1425</v>
      </c>
      <c r="D319" s="442" t="s">
        <v>1426</v>
      </c>
      <c r="E319" s="614">
        <f t="shared" si="89"/>
        <v>0</v>
      </c>
      <c r="F319" s="315">
        <f t="shared" si="89"/>
        <v>0</v>
      </c>
      <c r="G319" s="347"/>
      <c r="H319" s="347"/>
      <c r="I319" s="281">
        <v>1</v>
      </c>
      <c r="J319" s="309"/>
      <c r="O319" s="283"/>
    </row>
    <row r="320" spans="1:15" s="318" customFormat="1" ht="16.5" thickBot="1">
      <c r="A320" s="330">
        <v>935</v>
      </c>
      <c r="B320" s="440"/>
      <c r="C320" s="441" t="s">
        <v>1427</v>
      </c>
      <c r="D320" s="442" t="s">
        <v>384</v>
      </c>
      <c r="E320" s="614">
        <f t="shared" si="89"/>
        <v>0</v>
      </c>
      <c r="F320" s="315">
        <f t="shared" si="89"/>
        <v>0</v>
      </c>
      <c r="G320" s="347"/>
      <c r="H320" s="347"/>
      <c r="I320" s="281">
        <v>1</v>
      </c>
      <c r="J320" s="309"/>
      <c r="O320" s="283"/>
    </row>
    <row r="321" spans="1:15" s="318" customFormat="1" ht="30.75" thickBot="1">
      <c r="A321" s="330">
        <v>940</v>
      </c>
      <c r="B321" s="440"/>
      <c r="C321" s="441" t="s">
        <v>385</v>
      </c>
      <c r="D321" s="442" t="s">
        <v>11</v>
      </c>
      <c r="E321" s="906"/>
      <c r="F321" s="907"/>
      <c r="G321" s="347"/>
      <c r="H321" s="347"/>
      <c r="I321" s="281">
        <v>1</v>
      </c>
      <c r="J321" s="309"/>
      <c r="O321" s="283"/>
    </row>
    <row r="322" spans="1:15" s="318" customFormat="1" ht="16.5" thickBot="1">
      <c r="A322" s="330">
        <v>950</v>
      </c>
      <c r="B322" s="440"/>
      <c r="C322" s="441" t="s">
        <v>386</v>
      </c>
      <c r="D322" s="442" t="s">
        <v>9</v>
      </c>
      <c r="E322" s="614">
        <f aca="true" t="shared" si="90" ref="E322:F329">SUMIF($C$594:$C$12469,$C322,E$594:E$12469)</f>
        <v>0</v>
      </c>
      <c r="F322" s="315">
        <f t="shared" si="90"/>
        <v>0</v>
      </c>
      <c r="G322" s="347"/>
      <c r="H322" s="347"/>
      <c r="I322" s="281">
        <v>1</v>
      </c>
      <c r="J322" s="309"/>
      <c r="O322" s="283"/>
    </row>
    <row r="323" spans="1:15" s="318" customFormat="1" ht="30.75" thickBot="1">
      <c r="A323" s="331">
        <v>953</v>
      </c>
      <c r="B323" s="440"/>
      <c r="C323" s="441" t="s">
        <v>387</v>
      </c>
      <c r="D323" s="442" t="s">
        <v>10</v>
      </c>
      <c r="E323" s="614">
        <f t="shared" si="90"/>
        <v>0</v>
      </c>
      <c r="F323" s="315">
        <f t="shared" si="90"/>
        <v>0</v>
      </c>
      <c r="G323" s="347"/>
      <c r="H323" s="347"/>
      <c r="I323" s="281">
        <v>1</v>
      </c>
      <c r="J323" s="309"/>
      <c r="O323" s="283"/>
    </row>
    <row r="324" spans="1:15" s="318" customFormat="1" ht="30.75" thickBot="1">
      <c r="A324" s="331">
        <v>954</v>
      </c>
      <c r="B324" s="440"/>
      <c r="C324" s="441" t="s">
        <v>388</v>
      </c>
      <c r="D324" s="442" t="s">
        <v>389</v>
      </c>
      <c r="E324" s="614">
        <f t="shared" si="90"/>
        <v>0</v>
      </c>
      <c r="F324" s="315">
        <f t="shared" si="90"/>
        <v>0</v>
      </c>
      <c r="G324" s="347"/>
      <c r="H324" s="347"/>
      <c r="I324" s="281">
        <v>1</v>
      </c>
      <c r="J324" s="309"/>
      <c r="O324" s="283"/>
    </row>
    <row r="325" spans="1:15" s="318" customFormat="1" ht="16.5" thickBot="1">
      <c r="A325" s="444">
        <v>955</v>
      </c>
      <c r="B325" s="440"/>
      <c r="C325" s="441" t="s">
        <v>390</v>
      </c>
      <c r="D325" s="442" t="s">
        <v>391</v>
      </c>
      <c r="E325" s="614">
        <f t="shared" si="90"/>
        <v>0</v>
      </c>
      <c r="F325" s="315">
        <f t="shared" si="90"/>
        <v>0</v>
      </c>
      <c r="G325" s="347"/>
      <c r="H325" s="347"/>
      <c r="I325" s="281">
        <v>1</v>
      </c>
      <c r="J325" s="309"/>
      <c r="O325" s="283"/>
    </row>
    <row r="326" spans="1:15" s="318" customFormat="1" ht="16.5" thickBot="1">
      <c r="A326" s="444">
        <v>956</v>
      </c>
      <c r="B326" s="440"/>
      <c r="C326" s="441" t="s">
        <v>392</v>
      </c>
      <c r="D326" s="442" t="s">
        <v>393</v>
      </c>
      <c r="E326" s="614">
        <f t="shared" si="90"/>
        <v>0</v>
      </c>
      <c r="F326" s="315">
        <f t="shared" si="90"/>
        <v>0</v>
      </c>
      <c r="G326" s="347"/>
      <c r="H326" s="347"/>
      <c r="I326" s="281">
        <v>1</v>
      </c>
      <c r="J326" s="309"/>
      <c r="O326" s="283"/>
    </row>
    <row r="327" spans="1:24" ht="16.5" thickBot="1">
      <c r="A327" s="344">
        <v>958</v>
      </c>
      <c r="B327" s="445"/>
      <c r="C327" s="441" t="s">
        <v>394</v>
      </c>
      <c r="D327" s="446" t="s">
        <v>395</v>
      </c>
      <c r="E327" s="614">
        <f t="shared" si="90"/>
        <v>0</v>
      </c>
      <c r="F327" s="315">
        <f t="shared" si="90"/>
        <v>0</v>
      </c>
      <c r="G327" s="347"/>
      <c r="H327" s="347"/>
      <c r="I327" s="281">
        <v>1</v>
      </c>
      <c r="J327" s="309"/>
      <c r="M327" s="275"/>
      <c r="N327" s="275"/>
      <c r="O327" s="283"/>
      <c r="R327" s="275"/>
      <c r="S327" s="275"/>
      <c r="U327" s="275"/>
      <c r="V327" s="275"/>
      <c r="X327" s="318"/>
    </row>
    <row r="328" spans="1:24" ht="22.5" customHeight="1" thickBot="1">
      <c r="A328" s="344">
        <v>959</v>
      </c>
      <c r="B328" s="445"/>
      <c r="C328" s="441" t="s">
        <v>396</v>
      </c>
      <c r="D328" s="446" t="s">
        <v>397</v>
      </c>
      <c r="E328" s="614">
        <f t="shared" si="90"/>
        <v>0</v>
      </c>
      <c r="F328" s="315">
        <f t="shared" si="90"/>
        <v>0</v>
      </c>
      <c r="G328" s="347"/>
      <c r="H328" s="347"/>
      <c r="I328" s="281">
        <v>1</v>
      </c>
      <c r="J328" s="309"/>
      <c r="M328" s="275"/>
      <c r="N328" s="275"/>
      <c r="O328" s="283"/>
      <c r="R328" s="275"/>
      <c r="S328" s="275"/>
      <c r="U328" s="275"/>
      <c r="V328" s="275"/>
      <c r="X328" s="318"/>
    </row>
    <row r="329" spans="1:22" ht="22.5" customHeight="1" thickBot="1">
      <c r="A329" s="344">
        <v>960</v>
      </c>
      <c r="B329" s="445"/>
      <c r="C329" s="441" t="s">
        <v>398</v>
      </c>
      <c r="D329" s="446" t="s">
        <v>399</v>
      </c>
      <c r="E329" s="651">
        <f t="shared" si="90"/>
        <v>0</v>
      </c>
      <c r="F329" s="434">
        <f t="shared" si="90"/>
        <v>0</v>
      </c>
      <c r="G329" s="347"/>
      <c r="H329" s="347"/>
      <c r="I329" s="281">
        <v>1</v>
      </c>
      <c r="J329" s="309"/>
      <c r="M329" s="275"/>
      <c r="N329" s="275"/>
      <c r="O329" s="283"/>
      <c r="R329" s="275"/>
      <c r="S329" s="275"/>
      <c r="U329" s="275"/>
      <c r="V329" s="275"/>
    </row>
    <row r="330" spans="1:22" ht="31.5" customHeight="1">
      <c r="A330" s="344"/>
      <c r="B330" s="447" t="s">
        <v>970</v>
      </c>
      <c r="C330" s="448"/>
      <c r="D330" s="449"/>
      <c r="E330" s="450"/>
      <c r="F330" s="450"/>
      <c r="G330" s="347"/>
      <c r="H330" s="347"/>
      <c r="I330" s="281">
        <v>1</v>
      </c>
      <c r="M330" s="275"/>
      <c r="N330" s="275"/>
      <c r="O330" s="283"/>
      <c r="R330" s="275"/>
      <c r="S330" s="275"/>
      <c r="U330" s="275"/>
      <c r="V330" s="275"/>
    </row>
    <row r="331" spans="1:22" ht="36" customHeight="1">
      <c r="A331" s="344"/>
      <c r="B331" s="1157" t="s">
        <v>400</v>
      </c>
      <c r="C331" s="1157"/>
      <c r="D331" s="1157"/>
      <c r="E331" s="450"/>
      <c r="F331" s="450"/>
      <c r="G331" s="450"/>
      <c r="H331" s="450"/>
      <c r="I331" s="281">
        <v>1</v>
      </c>
      <c r="K331" s="450"/>
      <c r="L331" s="450"/>
      <c r="M331" s="451"/>
      <c r="N331" s="451"/>
      <c r="O331" s="283"/>
      <c r="P331" s="450"/>
      <c r="Q331" s="450"/>
      <c r="R331" s="451"/>
      <c r="S331" s="451"/>
      <c r="T331" s="450"/>
      <c r="U331" s="451"/>
      <c r="V331" s="451"/>
    </row>
    <row r="332" spans="1:22" ht="18.75" customHeight="1">
      <c r="A332" s="344"/>
      <c r="E332" s="348"/>
      <c r="F332" s="348"/>
      <c r="G332" s="348"/>
      <c r="H332" s="348"/>
      <c r="I332" s="281">
        <v>1</v>
      </c>
      <c r="K332" s="348"/>
      <c r="L332" s="348"/>
      <c r="M332" s="354"/>
      <c r="N332" s="354"/>
      <c r="O332" s="283"/>
      <c r="P332" s="348"/>
      <c r="Q332" s="348"/>
      <c r="R332" s="354"/>
      <c r="S332" s="354"/>
      <c r="T332" s="348"/>
      <c r="U332" s="354"/>
      <c r="V332" s="354"/>
    </row>
    <row r="333" spans="1:22" ht="18.75" customHeight="1">
      <c r="A333" s="344"/>
      <c r="E333" s="348"/>
      <c r="F333" s="348"/>
      <c r="G333" s="348"/>
      <c r="H333" s="348"/>
      <c r="I333" s="281">
        <v>1</v>
      </c>
      <c r="K333" s="348"/>
      <c r="L333" s="348"/>
      <c r="M333" s="354"/>
      <c r="N333" s="354"/>
      <c r="O333" s="283"/>
      <c r="P333" s="348"/>
      <c r="Q333" s="348"/>
      <c r="R333" s="354"/>
      <c r="S333" s="354"/>
      <c r="T333" s="348"/>
      <c r="U333" s="354"/>
      <c r="V333" s="354"/>
    </row>
    <row r="334" spans="1:22" ht="19.5" customHeight="1">
      <c r="A334" s="344"/>
      <c r="C334" s="287"/>
      <c r="D334" s="288"/>
      <c r="E334" s="348"/>
      <c r="F334" s="348"/>
      <c r="G334" s="348"/>
      <c r="H334" s="348"/>
      <c r="I334" s="281">
        <v>1</v>
      </c>
      <c r="K334" s="348"/>
      <c r="L334" s="348"/>
      <c r="M334" s="354"/>
      <c r="N334" s="354"/>
      <c r="O334" s="283"/>
      <c r="P334" s="348"/>
      <c r="Q334" s="348"/>
      <c r="R334" s="354"/>
      <c r="S334" s="354"/>
      <c r="T334" s="348"/>
      <c r="U334" s="354"/>
      <c r="V334" s="354"/>
    </row>
    <row r="335" spans="1:22" ht="39" customHeight="1">
      <c r="A335" s="344"/>
      <c r="B335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335" s="1182"/>
      <c r="D335" s="1182"/>
      <c r="E335" s="348"/>
      <c r="F335" s="348"/>
      <c r="G335" s="348"/>
      <c r="H335" s="348"/>
      <c r="I335" s="281">
        <v>1</v>
      </c>
      <c r="K335" s="348"/>
      <c r="L335" s="348"/>
      <c r="M335" s="354"/>
      <c r="N335" s="354"/>
      <c r="O335" s="283"/>
      <c r="P335" s="348"/>
      <c r="Q335" s="348"/>
      <c r="R335" s="354"/>
      <c r="S335" s="354"/>
      <c r="T335" s="348"/>
      <c r="U335" s="354"/>
      <c r="V335" s="354"/>
    </row>
    <row r="336" spans="1:22" ht="15">
      <c r="A336" s="344"/>
      <c r="C336" s="287"/>
      <c r="D336" s="288"/>
      <c r="E336" s="349" t="s">
        <v>1133</v>
      </c>
      <c r="F336" s="349" t="s">
        <v>987</v>
      </c>
      <c r="G336" s="348"/>
      <c r="H336" s="348"/>
      <c r="I336" s="281">
        <v>1</v>
      </c>
      <c r="K336" s="348"/>
      <c r="L336" s="348"/>
      <c r="M336" s="354"/>
      <c r="N336" s="354"/>
      <c r="O336" s="283"/>
      <c r="P336" s="348"/>
      <c r="Q336" s="348"/>
      <c r="R336" s="354"/>
      <c r="S336" s="354"/>
      <c r="T336" s="348"/>
      <c r="U336" s="354"/>
      <c r="V336" s="354"/>
    </row>
    <row r="337" spans="1:22" ht="38.25" customHeight="1">
      <c r="A337" s="344"/>
      <c r="B337" s="1156" t="str">
        <f>$B$9</f>
        <v>МИНИСТЕРСТВО НА ОКОЛНАТА СРЕДА И ВОДИТЕ</v>
      </c>
      <c r="C337" s="1182"/>
      <c r="D337" s="1182"/>
      <c r="E337" s="350">
        <f>$E$9</f>
        <v>41640</v>
      </c>
      <c r="F337" s="351">
        <f>$F$9</f>
        <v>41882</v>
      </c>
      <c r="G337" s="348"/>
      <c r="H337" s="348"/>
      <c r="I337" s="281">
        <v>1</v>
      </c>
      <c r="K337" s="348"/>
      <c r="L337" s="348"/>
      <c r="M337" s="354"/>
      <c r="N337" s="354"/>
      <c r="O337" s="283"/>
      <c r="P337" s="348"/>
      <c r="Q337" s="348"/>
      <c r="R337" s="354"/>
      <c r="S337" s="354"/>
      <c r="T337" s="348"/>
      <c r="U337" s="354"/>
      <c r="V337" s="354"/>
    </row>
    <row r="338" spans="1:22" ht="15">
      <c r="A338" s="344"/>
      <c r="B338" s="291" t="str">
        <f>$B$10</f>
        <v>(наименование на разпоредителя с бюджет)</v>
      </c>
      <c r="E338" s="348"/>
      <c r="F338" s="352">
        <f>$F$10</f>
        <v>0</v>
      </c>
      <c r="G338" s="348"/>
      <c r="H338" s="348"/>
      <c r="I338" s="281">
        <v>1</v>
      </c>
      <c r="K338" s="348"/>
      <c r="L338" s="348"/>
      <c r="M338" s="354"/>
      <c r="N338" s="354"/>
      <c r="O338" s="283"/>
      <c r="P338" s="348"/>
      <c r="Q338" s="348"/>
      <c r="R338" s="354"/>
      <c r="S338" s="354"/>
      <c r="T338" s="348"/>
      <c r="U338" s="354"/>
      <c r="V338" s="354"/>
    </row>
    <row r="339" spans="1:22" ht="15.75" thickBot="1">
      <c r="A339" s="344"/>
      <c r="B339" s="291"/>
      <c r="E339" s="353"/>
      <c r="F339" s="348"/>
      <c r="G339" s="348"/>
      <c r="H339" s="348"/>
      <c r="I339" s="281">
        <v>1</v>
      </c>
      <c r="K339" s="348"/>
      <c r="L339" s="348"/>
      <c r="M339" s="354"/>
      <c r="N339" s="354"/>
      <c r="O339" s="283"/>
      <c r="P339" s="348"/>
      <c r="Q339" s="348"/>
      <c r="R339" s="354"/>
      <c r="S339" s="354"/>
      <c r="T339" s="348"/>
      <c r="U339" s="354"/>
      <c r="V339" s="354"/>
    </row>
    <row r="340" spans="1:22" ht="39.75" customHeight="1" thickBot="1" thickTop="1">
      <c r="A340" s="344"/>
      <c r="B340" s="1156" t="str">
        <f>$B$12</f>
        <v>Министерство на околната среда и водите</v>
      </c>
      <c r="C340" s="1182"/>
      <c r="D340" s="1182"/>
      <c r="E340" s="348" t="s">
        <v>1135</v>
      </c>
      <c r="F340" s="355" t="str">
        <f>$F$12</f>
        <v>1900</v>
      </c>
      <c r="G340" s="348"/>
      <c r="H340" s="348"/>
      <c r="I340" s="281">
        <v>1</v>
      </c>
      <c r="K340" s="348"/>
      <c r="L340" s="348"/>
      <c r="M340" s="354"/>
      <c r="N340" s="354"/>
      <c r="O340" s="283"/>
      <c r="P340" s="348"/>
      <c r="Q340" s="348"/>
      <c r="R340" s="354"/>
      <c r="S340" s="354"/>
      <c r="T340" s="348"/>
      <c r="U340" s="354"/>
      <c r="V340" s="354"/>
    </row>
    <row r="341" spans="1:22" ht="16.5" thickBot="1" thickTop="1">
      <c r="A341" s="344"/>
      <c r="B341" s="291" t="str">
        <f>$B$13</f>
        <v>(наименование на първостепенния разпоредител с бюджет)</v>
      </c>
      <c r="E341" s="353" t="s">
        <v>1137</v>
      </c>
      <c r="F341" s="348"/>
      <c r="G341" s="348"/>
      <c r="H341" s="348"/>
      <c r="I341" s="281">
        <v>1</v>
      </c>
      <c r="K341" s="348"/>
      <c r="L341" s="348"/>
      <c r="M341" s="354"/>
      <c r="N341" s="354"/>
      <c r="O341" s="283"/>
      <c r="P341" s="348"/>
      <c r="Q341" s="348"/>
      <c r="R341" s="354"/>
      <c r="S341" s="354"/>
      <c r="T341" s="348"/>
      <c r="U341" s="354"/>
      <c r="V341" s="354"/>
    </row>
    <row r="342" spans="1:22" ht="15" customHeight="1" thickBot="1" thickTop="1">
      <c r="A342" s="344"/>
      <c r="B342" s="291"/>
      <c r="D342" s="584" t="str">
        <f>$D$17</f>
        <v>Код на сметка :</v>
      </c>
      <c r="E342" s="355">
        <f>$E$17</f>
        <v>97</v>
      </c>
      <c r="F342" s="347"/>
      <c r="G342" s="347"/>
      <c r="H342" s="347"/>
      <c r="I342" s="281">
        <v>1</v>
      </c>
      <c r="M342" s="275"/>
      <c r="N342" s="275"/>
      <c r="O342" s="283"/>
      <c r="R342" s="275"/>
      <c r="S342" s="275"/>
      <c r="U342" s="275"/>
      <c r="V342" s="275"/>
    </row>
    <row r="343" spans="1:22" ht="16.5" thickBot="1" thickTop="1">
      <c r="A343" s="344"/>
      <c r="C343" s="287"/>
      <c r="D343" s="288"/>
      <c r="E343" s="348"/>
      <c r="F343" s="353"/>
      <c r="G343" s="353"/>
      <c r="H343" s="353" t="s">
        <v>1138</v>
      </c>
      <c r="I343" s="281">
        <v>1</v>
      </c>
      <c r="M343" s="275"/>
      <c r="N343" s="275"/>
      <c r="O343" s="283"/>
      <c r="R343" s="275"/>
      <c r="S343" s="275"/>
      <c r="U343" s="275"/>
      <c r="V343" s="275"/>
    </row>
    <row r="344" spans="1:22" ht="15.75" customHeight="1" thickBot="1">
      <c r="A344" s="344"/>
      <c r="B344" s="304"/>
      <c r="C344" s="517"/>
      <c r="D344" s="453" t="s">
        <v>1936</v>
      </c>
      <c r="E344" s="299" t="s">
        <v>1140</v>
      </c>
      <c r="F344" s="1183" t="s">
        <v>1141</v>
      </c>
      <c r="G344" s="1184"/>
      <c r="H344" s="1185"/>
      <c r="I344" s="281">
        <v>1</v>
      </c>
      <c r="M344" s="275"/>
      <c r="N344" s="275"/>
      <c r="O344" s="283"/>
      <c r="R344" s="275"/>
      <c r="S344" s="275"/>
      <c r="U344" s="275"/>
      <c r="V344" s="275"/>
    </row>
    <row r="345" spans="1:22" ht="63.75" customHeight="1" thickBot="1">
      <c r="A345" s="344"/>
      <c r="B345" s="454" t="s">
        <v>1046</v>
      </c>
      <c r="C345" s="299" t="s">
        <v>1142</v>
      </c>
      <c r="D345" s="175" t="s">
        <v>401</v>
      </c>
      <c r="E345" s="369">
        <v>2014</v>
      </c>
      <c r="F345" s="518" t="s">
        <v>1464</v>
      </c>
      <c r="G345" s="518" t="s">
        <v>1463</v>
      </c>
      <c r="H345" s="517" t="s">
        <v>1462</v>
      </c>
      <c r="I345" s="281">
        <v>1</v>
      </c>
      <c r="M345" s="275"/>
      <c r="N345" s="275"/>
      <c r="O345" s="283"/>
      <c r="R345" s="275"/>
      <c r="S345" s="275"/>
      <c r="U345" s="275"/>
      <c r="V345" s="275"/>
    </row>
    <row r="346" spans="1:22" ht="18.75" thickBot="1">
      <c r="A346" s="344">
        <v>1</v>
      </c>
      <c r="B346" s="457"/>
      <c r="C346" s="1042"/>
      <c r="D346" s="1042" t="s">
        <v>402</v>
      </c>
      <c r="E346" s="371" t="s">
        <v>429</v>
      </c>
      <c r="F346" s="371" t="s">
        <v>430</v>
      </c>
      <c r="G346" s="371" t="s">
        <v>1479</v>
      </c>
      <c r="H346" s="371" t="s">
        <v>1480</v>
      </c>
      <c r="I346" s="281">
        <v>1</v>
      </c>
      <c r="M346" s="275"/>
      <c r="N346" s="275"/>
      <c r="O346" s="283"/>
      <c r="R346" s="275"/>
      <c r="S346" s="275"/>
      <c r="U346" s="275"/>
      <c r="V346" s="275"/>
    </row>
    <row r="347" spans="1:22" ht="16.5" thickBot="1">
      <c r="A347" s="344">
        <v>2</v>
      </c>
      <c r="B347" s="460"/>
      <c r="C347" s="845"/>
      <c r="D347" s="237" t="s">
        <v>870</v>
      </c>
      <c r="E347" s="458"/>
      <c r="F347" s="621"/>
      <c r="G347" s="621"/>
      <c r="H347" s="459"/>
      <c r="I347" s="281">
        <v>1</v>
      </c>
      <c r="M347" s="275"/>
      <c r="N347" s="275"/>
      <c r="O347" s="283"/>
      <c r="R347" s="275"/>
      <c r="S347" s="275"/>
      <c r="U347" s="275"/>
      <c r="V347" s="275"/>
    </row>
    <row r="348" spans="1:24" s="312" customFormat="1" ht="32.25" customHeight="1">
      <c r="A348" s="398">
        <v>5</v>
      </c>
      <c r="B348" s="205">
        <v>3000</v>
      </c>
      <c r="C348" s="1212" t="s">
        <v>869</v>
      </c>
      <c r="D348" s="1213"/>
      <c r="E348" s="653">
        <f>SUM(E349:E361)</f>
        <v>0</v>
      </c>
      <c r="F348" s="622">
        <f>SUM(F349:F361)</f>
        <v>0</v>
      </c>
      <c r="G348" s="461">
        <f>SUM(G349:G361)</f>
        <v>0</v>
      </c>
      <c r="H348" s="827">
        <f>SUM(H349:H361)</f>
        <v>0</v>
      </c>
      <c r="I348" s="281">
        <v>1</v>
      </c>
      <c r="J348" s="309"/>
      <c r="O348" s="283"/>
      <c r="X348" s="275"/>
    </row>
    <row r="349" spans="1:22" ht="18.75" customHeight="1">
      <c r="A349" s="344">
        <v>10</v>
      </c>
      <c r="B349" s="185"/>
      <c r="C349" s="186">
        <v>3020</v>
      </c>
      <c r="D349" s="179" t="s">
        <v>871</v>
      </c>
      <c r="E349" s="593"/>
      <c r="F349" s="596"/>
      <c r="G349" s="310"/>
      <c r="H349" s="826">
        <f>F349+G349</f>
        <v>0</v>
      </c>
      <c r="I349" s="281">
        <v>1</v>
      </c>
      <c r="J349" s="309"/>
      <c r="M349" s="275"/>
      <c r="N349" s="275"/>
      <c r="O349" s="283"/>
      <c r="R349" s="275"/>
      <c r="S349" s="275"/>
      <c r="U349" s="275"/>
      <c r="V349" s="275"/>
    </row>
    <row r="350" spans="1:22" ht="15.75">
      <c r="A350" s="462">
        <v>20</v>
      </c>
      <c r="B350" s="185"/>
      <c r="C350" s="178">
        <v>3040</v>
      </c>
      <c r="D350" s="908" t="s">
        <v>872</v>
      </c>
      <c r="E350" s="593"/>
      <c r="F350" s="596"/>
      <c r="G350" s="310"/>
      <c r="H350" s="826">
        <f aca="true" t="shared" si="91" ref="H350:H361">F350+G350</f>
        <v>0</v>
      </c>
      <c r="I350" s="281">
        <v>1</v>
      </c>
      <c r="J350" s="309"/>
      <c r="M350" s="275"/>
      <c r="N350" s="275"/>
      <c r="O350" s="283"/>
      <c r="R350" s="275"/>
      <c r="S350" s="275"/>
      <c r="U350" s="275"/>
      <c r="V350" s="275"/>
    </row>
    <row r="351" spans="1:22" ht="15.75">
      <c r="A351" s="344">
        <v>25</v>
      </c>
      <c r="B351" s="185"/>
      <c r="C351" s="178">
        <v>3041</v>
      </c>
      <c r="D351" s="180" t="s">
        <v>6</v>
      </c>
      <c r="E351" s="593"/>
      <c r="F351" s="596"/>
      <c r="G351" s="310"/>
      <c r="H351" s="826">
        <f t="shared" si="91"/>
        <v>0</v>
      </c>
      <c r="I351" s="281">
        <v>1</v>
      </c>
      <c r="J351" s="309"/>
      <c r="M351" s="275"/>
      <c r="N351" s="275"/>
      <c r="O351" s="283"/>
      <c r="R351" s="275"/>
      <c r="S351" s="275"/>
      <c r="U351" s="275"/>
      <c r="V351" s="275"/>
    </row>
    <row r="352" spans="1:22" ht="31.5">
      <c r="A352" s="344">
        <v>30</v>
      </c>
      <c r="B352" s="177"/>
      <c r="C352" s="178">
        <v>3042</v>
      </c>
      <c r="D352" s="180" t="s">
        <v>7</v>
      </c>
      <c r="E352" s="593"/>
      <c r="F352" s="596"/>
      <c r="G352" s="310"/>
      <c r="H352" s="826">
        <f t="shared" si="91"/>
        <v>0</v>
      </c>
      <c r="I352" s="281">
        <v>1</v>
      </c>
      <c r="J352" s="309"/>
      <c r="M352" s="275"/>
      <c r="N352" s="275"/>
      <c r="O352" s="283"/>
      <c r="R352" s="275"/>
      <c r="S352" s="275"/>
      <c r="U352" s="275"/>
      <c r="V352" s="275"/>
    </row>
    <row r="353" spans="1:22" ht="15.75">
      <c r="A353" s="344">
        <v>35</v>
      </c>
      <c r="B353" s="177"/>
      <c r="C353" s="178">
        <v>3043</v>
      </c>
      <c r="D353" s="180" t="s">
        <v>873</v>
      </c>
      <c r="E353" s="593"/>
      <c r="F353" s="596"/>
      <c r="G353" s="310"/>
      <c r="H353" s="826">
        <f t="shared" si="91"/>
        <v>0</v>
      </c>
      <c r="I353" s="281">
        <v>1</v>
      </c>
      <c r="J353" s="309"/>
      <c r="M353" s="275"/>
      <c r="N353" s="275"/>
      <c r="O353" s="283"/>
      <c r="R353" s="275"/>
      <c r="S353" s="275"/>
      <c r="U353" s="275"/>
      <c r="V353" s="275"/>
    </row>
    <row r="354" spans="1:22" ht="15.75">
      <c r="A354" s="344">
        <v>36</v>
      </c>
      <c r="B354" s="177"/>
      <c r="C354" s="178">
        <v>3048</v>
      </c>
      <c r="D354" s="180" t="s">
        <v>874</v>
      </c>
      <c r="E354" s="593"/>
      <c r="F354" s="596"/>
      <c r="G354" s="310"/>
      <c r="H354" s="826">
        <f t="shared" si="91"/>
        <v>0</v>
      </c>
      <c r="I354" s="281">
        <v>1</v>
      </c>
      <c r="J354" s="309"/>
      <c r="M354" s="275"/>
      <c r="N354" s="275"/>
      <c r="O354" s="283"/>
      <c r="R354" s="275"/>
      <c r="S354" s="275"/>
      <c r="U354" s="275"/>
      <c r="V354" s="275"/>
    </row>
    <row r="355" spans="1:22" ht="15.75">
      <c r="A355" s="344">
        <v>45</v>
      </c>
      <c r="B355" s="177"/>
      <c r="C355" s="211">
        <v>3050</v>
      </c>
      <c r="D355" s="212" t="s">
        <v>875</v>
      </c>
      <c r="E355" s="593"/>
      <c r="F355" s="596"/>
      <c r="G355" s="310"/>
      <c r="H355" s="826">
        <f t="shared" si="91"/>
        <v>0</v>
      </c>
      <c r="I355" s="281">
        <v>1</v>
      </c>
      <c r="J355" s="309"/>
      <c r="M355" s="275"/>
      <c r="N355" s="275"/>
      <c r="O355" s="283"/>
      <c r="R355" s="275"/>
      <c r="S355" s="275"/>
      <c r="U355" s="275"/>
      <c r="V355" s="275"/>
    </row>
    <row r="356" spans="1:22" ht="15.75">
      <c r="A356" s="344">
        <v>50</v>
      </c>
      <c r="B356" s="177"/>
      <c r="C356" s="178">
        <v>3061</v>
      </c>
      <c r="D356" s="180" t="s">
        <v>876</v>
      </c>
      <c r="E356" s="593"/>
      <c r="F356" s="596"/>
      <c r="G356" s="310"/>
      <c r="H356" s="826">
        <f t="shared" si="91"/>
        <v>0</v>
      </c>
      <c r="I356" s="281">
        <v>1</v>
      </c>
      <c r="J356" s="309"/>
      <c r="M356" s="275"/>
      <c r="N356" s="275"/>
      <c r="O356" s="283"/>
      <c r="R356" s="275"/>
      <c r="S356" s="275"/>
      <c r="U356" s="275"/>
      <c r="V356" s="275"/>
    </row>
    <row r="357" spans="1:22" ht="15.75">
      <c r="A357" s="344">
        <v>60</v>
      </c>
      <c r="B357" s="177"/>
      <c r="C357" s="211">
        <v>3081</v>
      </c>
      <c r="D357" s="212" t="s">
        <v>877</v>
      </c>
      <c r="E357" s="593"/>
      <c r="F357" s="596"/>
      <c r="G357" s="310"/>
      <c r="H357" s="826">
        <f t="shared" si="91"/>
        <v>0</v>
      </c>
      <c r="I357" s="281">
        <v>1</v>
      </c>
      <c r="J357" s="309"/>
      <c r="M357" s="275"/>
      <c r="N357" s="275"/>
      <c r="O357" s="283"/>
      <c r="R357" s="275"/>
      <c r="S357" s="275"/>
      <c r="U357" s="275"/>
      <c r="V357" s="275"/>
    </row>
    <row r="358" spans="1:22" ht="15.75">
      <c r="A358" s="344"/>
      <c r="B358" s="177"/>
      <c r="C358" s="178" t="s">
        <v>1442</v>
      </c>
      <c r="D358" s="180" t="s">
        <v>878</v>
      </c>
      <c r="E358" s="593"/>
      <c r="F358" s="596"/>
      <c r="G358" s="310"/>
      <c r="H358" s="826">
        <f t="shared" si="91"/>
        <v>0</v>
      </c>
      <c r="I358" s="281">
        <v>1</v>
      </c>
      <c r="J358" s="309"/>
      <c r="M358" s="275"/>
      <c r="N358" s="275"/>
      <c r="O358" s="283"/>
      <c r="R358" s="275"/>
      <c r="S358" s="275"/>
      <c r="U358" s="275"/>
      <c r="V358" s="275"/>
    </row>
    <row r="359" spans="1:22" ht="15.75">
      <c r="A359" s="344">
        <v>65</v>
      </c>
      <c r="B359" s="177"/>
      <c r="C359" s="178">
        <v>3083</v>
      </c>
      <c r="D359" s="180" t="s">
        <v>879</v>
      </c>
      <c r="E359" s="593"/>
      <c r="F359" s="596"/>
      <c r="G359" s="310"/>
      <c r="H359" s="826">
        <f t="shared" si="91"/>
        <v>0</v>
      </c>
      <c r="I359" s="281">
        <v>1</v>
      </c>
      <c r="J359" s="309"/>
      <c r="M359" s="275"/>
      <c r="N359" s="275"/>
      <c r="O359" s="283"/>
      <c r="R359" s="275"/>
      <c r="S359" s="275"/>
      <c r="U359" s="275"/>
      <c r="V359" s="275"/>
    </row>
    <row r="360" spans="1:22" ht="15.75">
      <c r="A360" s="344">
        <v>65</v>
      </c>
      <c r="B360" s="177"/>
      <c r="C360" s="178">
        <v>3089</v>
      </c>
      <c r="D360" s="909" t="s">
        <v>880</v>
      </c>
      <c r="E360" s="593"/>
      <c r="F360" s="596"/>
      <c r="G360" s="310"/>
      <c r="H360" s="826">
        <f>F360+G360</f>
        <v>0</v>
      </c>
      <c r="I360" s="281">
        <v>1</v>
      </c>
      <c r="J360" s="309"/>
      <c r="M360" s="275"/>
      <c r="N360" s="275"/>
      <c r="O360" s="283"/>
      <c r="R360" s="275"/>
      <c r="S360" s="275"/>
      <c r="U360" s="275"/>
      <c r="V360" s="275"/>
    </row>
    <row r="361" spans="1:22" ht="15.75">
      <c r="A361" s="344">
        <v>65</v>
      </c>
      <c r="B361" s="177"/>
      <c r="C361" s="184">
        <v>3090</v>
      </c>
      <c r="D361" s="183" t="s">
        <v>1575</v>
      </c>
      <c r="E361" s="593"/>
      <c r="F361" s="596"/>
      <c r="G361" s="310"/>
      <c r="H361" s="826">
        <f t="shared" si="91"/>
        <v>0</v>
      </c>
      <c r="I361" s="281">
        <v>1</v>
      </c>
      <c r="J361" s="309"/>
      <c r="M361" s="275"/>
      <c r="N361" s="275"/>
      <c r="O361" s="283"/>
      <c r="R361" s="275"/>
      <c r="S361" s="275"/>
      <c r="U361" s="275"/>
      <c r="V361" s="275"/>
    </row>
    <row r="362" spans="1:24" s="312" customFormat="1" ht="15.75">
      <c r="A362" s="398">
        <v>70</v>
      </c>
      <c r="B362" s="181">
        <v>3100</v>
      </c>
      <c r="C362" s="1214" t="s">
        <v>881</v>
      </c>
      <c r="D362" s="1214"/>
      <c r="E362" s="626">
        <f>SUM(E363:E369)</f>
        <v>0</v>
      </c>
      <c r="F362" s="623">
        <f>SUM(F363:F369)</f>
        <v>0</v>
      </c>
      <c r="G362" s="463">
        <f>SUM(G363:G369)</f>
        <v>0</v>
      </c>
      <c r="H362" s="463">
        <f>SUM(H363:H369)</f>
        <v>0</v>
      </c>
      <c r="I362" s="281">
        <v>1</v>
      </c>
      <c r="J362" s="309"/>
      <c r="O362" s="283"/>
      <c r="X362" s="275"/>
    </row>
    <row r="363" spans="1:22" ht="15.75">
      <c r="A363" s="464">
        <v>75</v>
      </c>
      <c r="B363" s="177"/>
      <c r="C363" s="186">
        <v>3110</v>
      </c>
      <c r="D363" s="179" t="s">
        <v>882</v>
      </c>
      <c r="E363" s="593"/>
      <c r="F363" s="596"/>
      <c r="G363" s="310"/>
      <c r="H363" s="826">
        <f aca="true" t="shared" si="92" ref="H363:H369">F363+G363</f>
        <v>0</v>
      </c>
      <c r="I363" s="281">
        <v>1</v>
      </c>
      <c r="J363" s="309"/>
      <c r="M363" s="275"/>
      <c r="N363" s="275"/>
      <c r="O363" s="283"/>
      <c r="R363" s="275"/>
      <c r="S363" s="275"/>
      <c r="U363" s="275"/>
      <c r="V363" s="275"/>
    </row>
    <row r="364" spans="1:24" ht="31.5">
      <c r="A364" s="329">
        <v>80</v>
      </c>
      <c r="B364" s="238"/>
      <c r="C364" s="211">
        <v>3111</v>
      </c>
      <c r="D364" s="239" t="s">
        <v>403</v>
      </c>
      <c r="E364" s="593"/>
      <c r="F364" s="596"/>
      <c r="G364" s="310"/>
      <c r="H364" s="826">
        <f t="shared" si="92"/>
        <v>0</v>
      </c>
      <c r="I364" s="281">
        <v>1</v>
      </c>
      <c r="J364" s="309"/>
      <c r="M364" s="275"/>
      <c r="N364" s="275"/>
      <c r="O364" s="283"/>
      <c r="R364" s="275"/>
      <c r="S364" s="275"/>
      <c r="U364" s="275"/>
      <c r="V364" s="275"/>
      <c r="X364" s="312"/>
    </row>
    <row r="365" spans="1:22" ht="31.5">
      <c r="A365" s="329">
        <v>85</v>
      </c>
      <c r="B365" s="238"/>
      <c r="C365" s="178">
        <v>3112</v>
      </c>
      <c r="D365" s="206" t="s">
        <v>404</v>
      </c>
      <c r="E365" s="593"/>
      <c r="F365" s="596"/>
      <c r="G365" s="310"/>
      <c r="H365" s="826">
        <f t="shared" si="92"/>
        <v>0</v>
      </c>
      <c r="I365" s="281">
        <v>1</v>
      </c>
      <c r="J365" s="309"/>
      <c r="M365" s="275"/>
      <c r="N365" s="275"/>
      <c r="O365" s="283"/>
      <c r="R365" s="275"/>
      <c r="S365" s="275"/>
      <c r="U365" s="275"/>
      <c r="V365" s="275"/>
    </row>
    <row r="366" spans="1:22" ht="15.75">
      <c r="A366" s="329">
        <v>90</v>
      </c>
      <c r="B366" s="238"/>
      <c r="C366" s="178">
        <v>3113</v>
      </c>
      <c r="D366" s="206" t="s">
        <v>883</v>
      </c>
      <c r="E366" s="593"/>
      <c r="F366" s="596"/>
      <c r="G366" s="310"/>
      <c r="H366" s="826">
        <f t="shared" si="92"/>
        <v>0</v>
      </c>
      <c r="I366" s="281">
        <v>1</v>
      </c>
      <c r="J366" s="309"/>
      <c r="M366" s="275"/>
      <c r="N366" s="275"/>
      <c r="O366" s="283"/>
      <c r="R366" s="275"/>
      <c r="S366" s="275"/>
      <c r="U366" s="275"/>
      <c r="V366" s="275"/>
    </row>
    <row r="367" spans="1:22" ht="15.75">
      <c r="A367" s="329">
        <v>91</v>
      </c>
      <c r="B367" s="238"/>
      <c r="C367" s="178">
        <v>3118</v>
      </c>
      <c r="D367" s="240" t="s">
        <v>884</v>
      </c>
      <c r="E367" s="593"/>
      <c r="F367" s="624"/>
      <c r="G367" s="465"/>
      <c r="H367" s="826">
        <f t="shared" si="92"/>
        <v>0</v>
      </c>
      <c r="I367" s="281">
        <v>1</v>
      </c>
      <c r="J367" s="309"/>
      <c r="M367" s="275"/>
      <c r="N367" s="275"/>
      <c r="O367" s="283"/>
      <c r="R367" s="275"/>
      <c r="S367" s="275"/>
      <c r="U367" s="275"/>
      <c r="V367" s="275"/>
    </row>
    <row r="368" spans="1:22" ht="15.75">
      <c r="A368" s="329"/>
      <c r="B368" s="238"/>
      <c r="C368" s="178">
        <v>3128</v>
      </c>
      <c r="D368" s="240" t="s">
        <v>885</v>
      </c>
      <c r="E368" s="627"/>
      <c r="F368" s="624"/>
      <c r="G368" s="465"/>
      <c r="H368" s="826">
        <f t="shared" si="92"/>
        <v>0</v>
      </c>
      <c r="I368" s="281">
        <v>1</v>
      </c>
      <c r="J368" s="309"/>
      <c r="M368" s="275"/>
      <c r="N368" s="275"/>
      <c r="O368" s="283"/>
      <c r="R368" s="275"/>
      <c r="S368" s="275"/>
      <c r="U368" s="275"/>
      <c r="V368" s="275"/>
    </row>
    <row r="369" spans="1:22" ht="15.75">
      <c r="A369" s="329">
        <v>100</v>
      </c>
      <c r="B369" s="177"/>
      <c r="C369" s="178">
        <v>3120</v>
      </c>
      <c r="D369" s="200" t="s">
        <v>886</v>
      </c>
      <c r="E369" s="627"/>
      <c r="F369" s="624"/>
      <c r="G369" s="465"/>
      <c r="H369" s="826">
        <f t="shared" si="92"/>
        <v>0</v>
      </c>
      <c r="I369" s="281">
        <v>1</v>
      </c>
      <c r="J369" s="309"/>
      <c r="M369" s="275"/>
      <c r="N369" s="275"/>
      <c r="O369" s="283"/>
      <c r="R369" s="275"/>
      <c r="S369" s="275"/>
      <c r="U369" s="275"/>
      <c r="V369" s="275"/>
    </row>
    <row r="370" spans="1:24" s="312" customFormat="1" ht="32.25" customHeight="1">
      <c r="A370" s="328">
        <v>115</v>
      </c>
      <c r="B370" s="181">
        <v>3200</v>
      </c>
      <c r="C370" s="1191" t="s">
        <v>1576</v>
      </c>
      <c r="D370" s="1192"/>
      <c r="E370" s="626">
        <f>SUM(E371:E374)</f>
        <v>0</v>
      </c>
      <c r="F370" s="623">
        <f>SUM(F371:F374)</f>
        <v>0</v>
      </c>
      <c r="G370" s="463">
        <f>SUM(G371:G374)</f>
        <v>0</v>
      </c>
      <c r="H370" s="463">
        <f>SUM(H371:H374)</f>
        <v>0</v>
      </c>
      <c r="I370" s="281">
        <v>1</v>
      </c>
      <c r="J370" s="309"/>
      <c r="O370" s="283"/>
      <c r="X370" s="275"/>
    </row>
    <row r="371" spans="1:22" ht="15.75">
      <c r="A371" s="328">
        <v>120</v>
      </c>
      <c r="B371" s="177"/>
      <c r="C371" s="186">
        <v>3210</v>
      </c>
      <c r="D371" s="189" t="s">
        <v>887</v>
      </c>
      <c r="E371" s="593"/>
      <c r="F371" s="596"/>
      <c r="G371" s="310"/>
      <c r="H371" s="826">
        <f>F371+G371</f>
        <v>0</v>
      </c>
      <c r="I371" s="281">
        <v>1</v>
      </c>
      <c r="J371" s="309"/>
      <c r="M371" s="275"/>
      <c r="N371" s="275"/>
      <c r="O371" s="283"/>
      <c r="R371" s="275"/>
      <c r="S371" s="275"/>
      <c r="U371" s="275"/>
      <c r="V371" s="275"/>
    </row>
    <row r="372" spans="1:24" ht="15.75">
      <c r="A372" s="329">
        <v>125</v>
      </c>
      <c r="B372" s="185"/>
      <c r="C372" s="215">
        <v>3220</v>
      </c>
      <c r="D372" s="217" t="s">
        <v>1369</v>
      </c>
      <c r="E372" s="593"/>
      <c r="F372" s="596"/>
      <c r="G372" s="310"/>
      <c r="H372" s="826">
        <f>F372+G372</f>
        <v>0</v>
      </c>
      <c r="I372" s="281">
        <v>1</v>
      </c>
      <c r="J372" s="309"/>
      <c r="M372" s="275"/>
      <c r="N372" s="275"/>
      <c r="O372" s="283"/>
      <c r="R372" s="275"/>
      <c r="S372" s="275"/>
      <c r="U372" s="275"/>
      <c r="V372" s="275"/>
      <c r="X372" s="312"/>
    </row>
    <row r="373" spans="1:22" ht="15.75">
      <c r="A373" s="329">
        <v>130</v>
      </c>
      <c r="B373" s="177"/>
      <c r="C373" s="178">
        <v>3230</v>
      </c>
      <c r="D373" s="206" t="s">
        <v>1577</v>
      </c>
      <c r="E373" s="593"/>
      <c r="F373" s="596"/>
      <c r="G373" s="310"/>
      <c r="H373" s="826">
        <f>F373+G373</f>
        <v>0</v>
      </c>
      <c r="I373" s="281">
        <v>1</v>
      </c>
      <c r="J373" s="309"/>
      <c r="M373" s="275"/>
      <c r="N373" s="275"/>
      <c r="O373" s="283"/>
      <c r="R373" s="275"/>
      <c r="S373" s="275"/>
      <c r="U373" s="275"/>
      <c r="V373" s="275"/>
    </row>
    <row r="374" spans="1:22" ht="15.75">
      <c r="A374" s="344">
        <v>135</v>
      </c>
      <c r="B374" s="177"/>
      <c r="C374" s="178">
        <v>3240</v>
      </c>
      <c r="D374" s="206" t="s">
        <v>1578</v>
      </c>
      <c r="E374" s="910"/>
      <c r="F374" s="608"/>
      <c r="G374" s="343"/>
      <c r="H374" s="911">
        <f>F374+G374</f>
        <v>0</v>
      </c>
      <c r="I374" s="281">
        <v>1</v>
      </c>
      <c r="J374" s="309"/>
      <c r="M374" s="275"/>
      <c r="N374" s="275"/>
      <c r="O374" s="283"/>
      <c r="R374" s="275"/>
      <c r="S374" s="275"/>
      <c r="U374" s="275"/>
      <c r="V374" s="275"/>
    </row>
    <row r="375" spans="1:24" s="312" customFormat="1" ht="32.25" customHeight="1">
      <c r="A375" s="398">
        <v>145</v>
      </c>
      <c r="B375" s="181">
        <v>6000</v>
      </c>
      <c r="C375" s="1187" t="s">
        <v>1370</v>
      </c>
      <c r="D375" s="1188"/>
      <c r="E375" s="626">
        <f>+E376+E377</f>
        <v>0</v>
      </c>
      <c r="F375" s="629">
        <f>+F376+F377</f>
        <v>0</v>
      </c>
      <c r="G375" s="469">
        <f>+G376+G377</f>
        <v>0</v>
      </c>
      <c r="H375" s="463">
        <f>+H376+H377</f>
        <v>0</v>
      </c>
      <c r="I375" s="281">
        <v>1</v>
      </c>
      <c r="J375" s="309"/>
      <c r="O375" s="283"/>
      <c r="X375" s="275"/>
    </row>
    <row r="376" spans="1:22" ht="15.75">
      <c r="A376" s="344">
        <v>150</v>
      </c>
      <c r="B376" s="182"/>
      <c r="C376" s="186">
        <v>6001</v>
      </c>
      <c r="D376" s="179" t="s">
        <v>2</v>
      </c>
      <c r="E376" s="593"/>
      <c r="F376" s="596"/>
      <c r="G376" s="310"/>
      <c r="H376" s="826">
        <f>F376+G376</f>
        <v>0</v>
      </c>
      <c r="I376" s="281">
        <v>1</v>
      </c>
      <c r="J376" s="309"/>
      <c r="M376" s="275"/>
      <c r="N376" s="275"/>
      <c r="O376" s="283"/>
      <c r="R376" s="275"/>
      <c r="S376" s="275"/>
      <c r="U376" s="275"/>
      <c r="V376" s="275"/>
    </row>
    <row r="377" spans="1:24" ht="15.75">
      <c r="A377" s="344">
        <v>155</v>
      </c>
      <c r="B377" s="182"/>
      <c r="C377" s="184">
        <v>6002</v>
      </c>
      <c r="D377" s="188" t="s">
        <v>3</v>
      </c>
      <c r="E377" s="593"/>
      <c r="F377" s="596"/>
      <c r="G377" s="310"/>
      <c r="H377" s="826">
        <f>F377+G377</f>
        <v>0</v>
      </c>
      <c r="I377" s="281">
        <v>1</v>
      </c>
      <c r="J377" s="309"/>
      <c r="M377" s="275"/>
      <c r="N377" s="275"/>
      <c r="O377" s="283"/>
      <c r="R377" s="275"/>
      <c r="S377" s="275"/>
      <c r="U377" s="275"/>
      <c r="V377" s="275"/>
      <c r="X377" s="312"/>
    </row>
    <row r="378" spans="1:24" s="312" customFormat="1" ht="15.75">
      <c r="A378" s="398">
        <v>160</v>
      </c>
      <c r="B378" s="181">
        <v>6100</v>
      </c>
      <c r="C378" s="1175" t="s">
        <v>1371</v>
      </c>
      <c r="D378" s="1175"/>
      <c r="E378" s="626">
        <f>SUM(E379:E382)</f>
        <v>0</v>
      </c>
      <c r="F378" s="623">
        <f>SUM(F379:F382)</f>
        <v>0</v>
      </c>
      <c r="G378" s="463">
        <f>SUM(G379:G382)</f>
        <v>0</v>
      </c>
      <c r="H378" s="463">
        <f>SUM(H379:H382)</f>
        <v>0</v>
      </c>
      <c r="I378" s="281">
        <v>1</v>
      </c>
      <c r="J378" s="309"/>
      <c r="O378" s="283"/>
      <c r="X378" s="275"/>
    </row>
    <row r="379" spans="1:22" ht="15.75">
      <c r="A379" s="344">
        <v>165</v>
      </c>
      <c r="B379" s="182"/>
      <c r="C379" s="186">
        <v>6101</v>
      </c>
      <c r="D379" s="179" t="s">
        <v>1443</v>
      </c>
      <c r="E379" s="593"/>
      <c r="F379" s="596"/>
      <c r="G379" s="310"/>
      <c r="H379" s="826">
        <f>F379+G379</f>
        <v>0</v>
      </c>
      <c r="I379" s="281">
        <v>1</v>
      </c>
      <c r="J379" s="309"/>
      <c r="M379" s="275"/>
      <c r="N379" s="275"/>
      <c r="O379" s="283"/>
      <c r="R379" s="275"/>
      <c r="S379" s="275"/>
      <c r="U379" s="275"/>
      <c r="V379" s="275"/>
    </row>
    <row r="380" spans="1:24" ht="15.75">
      <c r="A380" s="344">
        <v>170</v>
      </c>
      <c r="B380" s="182"/>
      <c r="C380" s="178">
        <v>6102</v>
      </c>
      <c r="D380" s="187" t="s">
        <v>1444</v>
      </c>
      <c r="E380" s="593"/>
      <c r="F380" s="596"/>
      <c r="G380" s="310"/>
      <c r="H380" s="826">
        <f>F380+G380</f>
        <v>0</v>
      </c>
      <c r="I380" s="281">
        <v>1</v>
      </c>
      <c r="J380" s="309"/>
      <c r="M380" s="275"/>
      <c r="N380" s="275"/>
      <c r="O380" s="283"/>
      <c r="R380" s="275"/>
      <c r="S380" s="275"/>
      <c r="U380" s="275"/>
      <c r="V380" s="275"/>
      <c r="X380" s="312"/>
    </row>
    <row r="381" spans="1:22" ht="15.75">
      <c r="A381" s="344">
        <v>180</v>
      </c>
      <c r="B381" s="185"/>
      <c r="C381" s="178">
        <v>6105</v>
      </c>
      <c r="D381" s="187" t="s">
        <v>1940</v>
      </c>
      <c r="E381" s="627"/>
      <c r="F381" s="624"/>
      <c r="G381" s="465"/>
      <c r="H381" s="826">
        <f>F381+G381</f>
        <v>0</v>
      </c>
      <c r="I381" s="281">
        <v>1</v>
      </c>
      <c r="J381" s="309"/>
      <c r="M381" s="275"/>
      <c r="N381" s="275"/>
      <c r="O381" s="283"/>
      <c r="R381" s="275"/>
      <c r="S381" s="275"/>
      <c r="U381" s="275"/>
      <c r="V381" s="275"/>
    </row>
    <row r="382" spans="1:22" ht="15.75">
      <c r="A382" s="344">
        <v>180</v>
      </c>
      <c r="B382" s="185"/>
      <c r="C382" s="184">
        <v>6109</v>
      </c>
      <c r="D382" s="1055" t="s">
        <v>1372</v>
      </c>
      <c r="E382" s="627"/>
      <c r="F382" s="624"/>
      <c r="G382" s="465"/>
      <c r="H382" s="826">
        <f>F382+G382</f>
        <v>0</v>
      </c>
      <c r="I382" s="281">
        <v>1</v>
      </c>
      <c r="J382" s="309"/>
      <c r="M382" s="275"/>
      <c r="N382" s="275"/>
      <c r="O382" s="283"/>
      <c r="R382" s="275"/>
      <c r="S382" s="275"/>
      <c r="U382" s="275"/>
      <c r="V382" s="275"/>
    </row>
    <row r="383" spans="1:24" s="312" customFormat="1" ht="32.25" customHeight="1">
      <c r="A383" s="328">
        <v>185</v>
      </c>
      <c r="B383" s="181">
        <v>6200</v>
      </c>
      <c r="C383" s="1187" t="s">
        <v>1373</v>
      </c>
      <c r="D383" s="1188"/>
      <c r="E383" s="626">
        <f>+E384+E385</f>
        <v>0</v>
      </c>
      <c r="F383" s="629">
        <f>+F384+F385</f>
        <v>0</v>
      </c>
      <c r="G383" s="469">
        <f>+G384+G385</f>
        <v>0</v>
      </c>
      <c r="H383" s="463">
        <f>+H384+H385</f>
        <v>0</v>
      </c>
      <c r="I383" s="281">
        <v>1</v>
      </c>
      <c r="J383" s="309"/>
      <c r="O383" s="283"/>
      <c r="X383" s="275"/>
    </row>
    <row r="384" spans="1:22" ht="15.75">
      <c r="A384" s="329">
        <v>190</v>
      </c>
      <c r="B384" s="244"/>
      <c r="C384" s="186">
        <v>6201</v>
      </c>
      <c r="D384" s="876" t="s">
        <v>5</v>
      </c>
      <c r="E384" s="593"/>
      <c r="F384" s="596"/>
      <c r="G384" s="310"/>
      <c r="H384" s="826">
        <f>F384+G384</f>
        <v>0</v>
      </c>
      <c r="I384" s="281">
        <v>1</v>
      </c>
      <c r="J384" s="309"/>
      <c r="M384" s="275"/>
      <c r="N384" s="275"/>
      <c r="O384" s="283"/>
      <c r="R384" s="275"/>
      <c r="S384" s="275"/>
      <c r="U384" s="275"/>
      <c r="V384" s="275"/>
    </row>
    <row r="385" spans="1:24" ht="15.75">
      <c r="A385" s="329">
        <v>195</v>
      </c>
      <c r="B385" s="177"/>
      <c r="C385" s="184">
        <v>6202</v>
      </c>
      <c r="D385" s="877" t="s">
        <v>4</v>
      </c>
      <c r="E385" s="593"/>
      <c r="F385" s="596"/>
      <c r="G385" s="310"/>
      <c r="H385" s="826">
        <f>F385+G385</f>
        <v>0</v>
      </c>
      <c r="I385" s="281">
        <v>1</v>
      </c>
      <c r="J385" s="309"/>
      <c r="M385" s="275"/>
      <c r="N385" s="275"/>
      <c r="O385" s="283"/>
      <c r="R385" s="275"/>
      <c r="S385" s="275"/>
      <c r="U385" s="275"/>
      <c r="V385" s="275"/>
      <c r="X385" s="312"/>
    </row>
    <row r="386" spans="1:24" s="312" customFormat="1" ht="21.75" customHeight="1">
      <c r="A386" s="328">
        <v>200</v>
      </c>
      <c r="B386" s="181">
        <v>6300</v>
      </c>
      <c r="C386" s="1187" t="s">
        <v>1374</v>
      </c>
      <c r="D386" s="1188"/>
      <c r="E386" s="626">
        <f>+E387+E388</f>
        <v>0</v>
      </c>
      <c r="F386" s="629">
        <f>+F387+F388</f>
        <v>414757</v>
      </c>
      <c r="G386" s="469">
        <f>+G387+G388</f>
        <v>0</v>
      </c>
      <c r="H386" s="463">
        <f>+H387+H388</f>
        <v>414757</v>
      </c>
      <c r="I386" s="281">
        <v>1</v>
      </c>
      <c r="J386" s="309"/>
      <c r="O386" s="283"/>
      <c r="X386" s="275"/>
    </row>
    <row r="387" spans="1:22" ht="18.75" customHeight="1">
      <c r="A387" s="329">
        <v>205</v>
      </c>
      <c r="B387" s="177"/>
      <c r="C387" s="186">
        <v>6301</v>
      </c>
      <c r="D387" s="876" t="s">
        <v>5</v>
      </c>
      <c r="E387" s="593"/>
      <c r="F387" s="596">
        <v>414757</v>
      </c>
      <c r="G387" s="310"/>
      <c r="H387" s="826">
        <f>F387+G387</f>
        <v>414757</v>
      </c>
      <c r="I387" s="281">
        <v>1</v>
      </c>
      <c r="J387" s="309"/>
      <c r="M387" s="275"/>
      <c r="N387" s="275"/>
      <c r="O387" s="283"/>
      <c r="R387" s="275"/>
      <c r="S387" s="275"/>
      <c r="U387" s="275"/>
      <c r="V387" s="275"/>
    </row>
    <row r="388" spans="1:24" ht="20.25" customHeight="1">
      <c r="A388" s="344">
        <v>206</v>
      </c>
      <c r="B388" s="177"/>
      <c r="C388" s="184">
        <v>6302</v>
      </c>
      <c r="D388" s="877" t="s">
        <v>4</v>
      </c>
      <c r="E388" s="593"/>
      <c r="F388" s="596"/>
      <c r="G388" s="310"/>
      <c r="H388" s="826">
        <f>F388+G388</f>
        <v>0</v>
      </c>
      <c r="I388" s="281">
        <v>1</v>
      </c>
      <c r="J388" s="309"/>
      <c r="M388" s="275"/>
      <c r="N388" s="275"/>
      <c r="O388" s="283"/>
      <c r="R388" s="275"/>
      <c r="S388" s="275"/>
      <c r="U388" s="275"/>
      <c r="V388" s="275"/>
      <c r="X388" s="312"/>
    </row>
    <row r="389" spans="1:24" s="470" customFormat="1" ht="30.75" customHeight="1">
      <c r="A389" s="332">
        <v>210</v>
      </c>
      <c r="B389" s="181">
        <v>6400</v>
      </c>
      <c r="C389" s="1206" t="s">
        <v>1375</v>
      </c>
      <c r="D389" s="1206"/>
      <c r="E389" s="626">
        <f>+E390+E391</f>
        <v>0</v>
      </c>
      <c r="F389" s="629">
        <f>+F390+F391</f>
        <v>0</v>
      </c>
      <c r="G389" s="469">
        <f>+G390+G391</f>
        <v>0</v>
      </c>
      <c r="H389" s="463">
        <f>+H390+H391</f>
        <v>0</v>
      </c>
      <c r="I389" s="281">
        <v>1</v>
      </c>
      <c r="J389" s="309"/>
      <c r="K389" s="334"/>
      <c r="L389" s="334"/>
      <c r="O389" s="283"/>
      <c r="X389" s="275"/>
    </row>
    <row r="390" spans="1:24" s="342" customFormat="1" ht="15.75">
      <c r="A390" s="335">
        <v>211</v>
      </c>
      <c r="B390" s="185"/>
      <c r="C390" s="245">
        <v>6401</v>
      </c>
      <c r="D390" s="878" t="s">
        <v>5</v>
      </c>
      <c r="E390" s="593"/>
      <c r="F390" s="596"/>
      <c r="G390" s="310"/>
      <c r="H390" s="826">
        <f>F390+G390</f>
        <v>0</v>
      </c>
      <c r="I390" s="281">
        <v>1</v>
      </c>
      <c r="J390" s="309"/>
      <c r="K390" s="337"/>
      <c r="O390" s="283"/>
      <c r="X390" s="275"/>
    </row>
    <row r="391" spans="1:24" s="342" customFormat="1" ht="15.75">
      <c r="A391" s="335">
        <v>212</v>
      </c>
      <c r="B391" s="185"/>
      <c r="C391" s="246">
        <v>6402</v>
      </c>
      <c r="D391" s="879" t="s">
        <v>4</v>
      </c>
      <c r="E391" s="593"/>
      <c r="F391" s="596"/>
      <c r="G391" s="310"/>
      <c r="H391" s="826">
        <f>F391+G391</f>
        <v>0</v>
      </c>
      <c r="I391" s="281">
        <v>1</v>
      </c>
      <c r="J391" s="309"/>
      <c r="K391" s="337"/>
      <c r="O391" s="283"/>
      <c r="X391" s="470"/>
    </row>
    <row r="392" spans="1:24" s="470" customFormat="1" ht="15.75">
      <c r="A392" s="471">
        <v>213</v>
      </c>
      <c r="B392" s="181">
        <v>6500</v>
      </c>
      <c r="C392" s="247" t="s">
        <v>407</v>
      </c>
      <c r="D392" s="248"/>
      <c r="E392" s="597"/>
      <c r="F392" s="602"/>
      <c r="G392" s="324"/>
      <c r="H392" s="826">
        <f>F392+G392</f>
        <v>0</v>
      </c>
      <c r="I392" s="281">
        <v>1</v>
      </c>
      <c r="J392" s="309"/>
      <c r="K392" s="334"/>
      <c r="L392" s="334"/>
      <c r="O392" s="283"/>
      <c r="X392" s="342"/>
    </row>
    <row r="393" spans="1:24" s="312" customFormat="1" ht="21.75" customHeight="1">
      <c r="A393" s="328">
        <v>215</v>
      </c>
      <c r="B393" s="181">
        <v>6600</v>
      </c>
      <c r="C393" s="1190" t="s">
        <v>408</v>
      </c>
      <c r="D393" s="1202"/>
      <c r="E393" s="626">
        <f>+E394+E395</f>
        <v>0</v>
      </c>
      <c r="F393" s="623">
        <f>+F394+F395</f>
        <v>0</v>
      </c>
      <c r="G393" s="463">
        <f>+G394+G395</f>
        <v>0</v>
      </c>
      <c r="H393" s="463">
        <f>+H394+H395</f>
        <v>0</v>
      </c>
      <c r="I393" s="281">
        <v>1</v>
      </c>
      <c r="J393" s="309"/>
      <c r="O393" s="283"/>
      <c r="X393" s="342"/>
    </row>
    <row r="394" spans="1:24" ht="15.75">
      <c r="A394" s="331">
        <v>220</v>
      </c>
      <c r="B394" s="177"/>
      <c r="C394" s="186">
        <v>6601</v>
      </c>
      <c r="D394" s="179" t="s">
        <v>1376</v>
      </c>
      <c r="E394" s="593"/>
      <c r="F394" s="596"/>
      <c r="G394" s="310"/>
      <c r="H394" s="826">
        <f>F394+G394</f>
        <v>0</v>
      </c>
      <c r="I394" s="281">
        <v>1</v>
      </c>
      <c r="J394" s="309"/>
      <c r="M394" s="275"/>
      <c r="N394" s="275"/>
      <c r="O394" s="283"/>
      <c r="R394" s="275"/>
      <c r="S394" s="275"/>
      <c r="U394" s="275"/>
      <c r="V394" s="275"/>
      <c r="X394" s="470"/>
    </row>
    <row r="395" spans="1:24" ht="15.75">
      <c r="A395" s="329">
        <v>225</v>
      </c>
      <c r="B395" s="177"/>
      <c r="C395" s="184">
        <v>6602</v>
      </c>
      <c r="D395" s="188" t="s">
        <v>1377</v>
      </c>
      <c r="E395" s="593"/>
      <c r="F395" s="596"/>
      <c r="G395" s="310"/>
      <c r="H395" s="826">
        <f>F395+G395</f>
        <v>0</v>
      </c>
      <c r="I395" s="281">
        <v>1</v>
      </c>
      <c r="J395" s="309"/>
      <c r="M395" s="275"/>
      <c r="N395" s="275"/>
      <c r="O395" s="283"/>
      <c r="R395" s="275"/>
      <c r="S395" s="275"/>
      <c r="U395" s="275"/>
      <c r="V395" s="275"/>
      <c r="X395" s="312"/>
    </row>
    <row r="396" spans="1:24" s="312" customFormat="1" ht="21.75" customHeight="1">
      <c r="A396" s="328">
        <v>215</v>
      </c>
      <c r="B396" s="181">
        <v>6700</v>
      </c>
      <c r="C396" s="1190" t="s">
        <v>1445</v>
      </c>
      <c r="D396" s="1202"/>
      <c r="E396" s="626">
        <f>+E397+E398</f>
        <v>0</v>
      </c>
      <c r="F396" s="623">
        <f>+F397+F398</f>
        <v>0</v>
      </c>
      <c r="G396" s="463">
        <f>+G397+G398</f>
        <v>0</v>
      </c>
      <c r="H396" s="463">
        <f>+H397+H398</f>
        <v>0</v>
      </c>
      <c r="I396" s="281">
        <v>1</v>
      </c>
      <c r="J396" s="309"/>
      <c r="O396" s="283"/>
      <c r="X396" s="275"/>
    </row>
    <row r="397" spans="1:22" ht="15.75">
      <c r="A397" s="331">
        <v>220</v>
      </c>
      <c r="B397" s="177"/>
      <c r="C397" s="186">
        <v>6701</v>
      </c>
      <c r="D397" s="179" t="s">
        <v>1446</v>
      </c>
      <c r="E397" s="593"/>
      <c r="F397" s="596"/>
      <c r="G397" s="310"/>
      <c r="H397" s="826">
        <f>F397+G397</f>
        <v>0</v>
      </c>
      <c r="I397" s="281">
        <v>1</v>
      </c>
      <c r="J397" s="309"/>
      <c r="M397" s="275"/>
      <c r="N397" s="275"/>
      <c r="O397" s="283"/>
      <c r="R397" s="275"/>
      <c r="S397" s="275"/>
      <c r="U397" s="275"/>
      <c r="V397" s="275"/>
    </row>
    <row r="398" spans="1:24" ht="15.75">
      <c r="A398" s="329">
        <v>225</v>
      </c>
      <c r="B398" s="177"/>
      <c r="C398" s="184">
        <v>6702</v>
      </c>
      <c r="D398" s="188" t="s">
        <v>1579</v>
      </c>
      <c r="E398" s="593"/>
      <c r="F398" s="596"/>
      <c r="G398" s="310"/>
      <c r="H398" s="826">
        <f>F398+G398</f>
        <v>0</v>
      </c>
      <c r="I398" s="281">
        <v>1</v>
      </c>
      <c r="J398" s="309"/>
      <c r="M398" s="275"/>
      <c r="N398" s="275"/>
      <c r="O398" s="283"/>
      <c r="R398" s="275"/>
      <c r="S398" s="275"/>
      <c r="U398" s="275"/>
      <c r="V398" s="275"/>
      <c r="X398" s="312"/>
    </row>
    <row r="399" spans="1:24" s="312" customFormat="1" ht="22.5" customHeight="1">
      <c r="A399" s="328">
        <v>230</v>
      </c>
      <c r="B399" s="181">
        <v>6900</v>
      </c>
      <c r="C399" s="1190" t="s">
        <v>1378</v>
      </c>
      <c r="D399" s="1202"/>
      <c r="E399" s="626">
        <f>SUM(E400:E405)</f>
        <v>0</v>
      </c>
      <c r="F399" s="623">
        <f>SUM(F400:F405)</f>
        <v>0</v>
      </c>
      <c r="G399" s="463">
        <f>SUM(G400:G405)</f>
        <v>0</v>
      </c>
      <c r="H399" s="463">
        <f>SUM(H400:H405)</f>
        <v>0</v>
      </c>
      <c r="I399" s="281">
        <v>1</v>
      </c>
      <c r="J399" s="309"/>
      <c r="O399" s="283"/>
      <c r="X399" s="275"/>
    </row>
    <row r="400" spans="1:22" ht="15.75">
      <c r="A400" s="329">
        <v>235</v>
      </c>
      <c r="B400" s="195"/>
      <c r="C400" s="249">
        <v>6901</v>
      </c>
      <c r="D400" s="179" t="s">
        <v>1447</v>
      </c>
      <c r="E400" s="627"/>
      <c r="F400" s="624"/>
      <c r="G400" s="465"/>
      <c r="H400" s="826">
        <f aca="true" t="shared" si="93" ref="H400:H406">F400+G400</f>
        <v>0</v>
      </c>
      <c r="I400" s="281">
        <v>1</v>
      </c>
      <c r="J400" s="309"/>
      <c r="M400" s="275"/>
      <c r="N400" s="275"/>
      <c r="O400" s="283"/>
      <c r="R400" s="275"/>
      <c r="S400" s="275"/>
      <c r="U400" s="275"/>
      <c r="V400" s="275"/>
    </row>
    <row r="401" spans="1:24" ht="21" customHeight="1">
      <c r="A401" s="329">
        <v>240</v>
      </c>
      <c r="B401" s="195"/>
      <c r="C401" s="178">
        <v>6905</v>
      </c>
      <c r="D401" s="187" t="s">
        <v>409</v>
      </c>
      <c r="E401" s="627"/>
      <c r="F401" s="624">
        <v>1610</v>
      </c>
      <c r="G401" s="465">
        <v>416</v>
      </c>
      <c r="H401" s="826">
        <f t="shared" si="93"/>
        <v>2026</v>
      </c>
      <c r="I401" s="281">
        <v>1</v>
      </c>
      <c r="J401" s="309"/>
      <c r="M401" s="275"/>
      <c r="N401" s="275"/>
      <c r="O401" s="283"/>
      <c r="R401" s="275"/>
      <c r="S401" s="275"/>
      <c r="U401" s="275"/>
      <c r="V401" s="275"/>
      <c r="X401" s="312"/>
    </row>
    <row r="402" spans="1:22" ht="21" customHeight="1">
      <c r="A402" s="329">
        <v>240</v>
      </c>
      <c r="B402" s="195"/>
      <c r="C402" s="178">
        <v>6906</v>
      </c>
      <c r="D402" s="187" t="s">
        <v>410</v>
      </c>
      <c r="E402" s="627"/>
      <c r="F402" s="624">
        <v>713</v>
      </c>
      <c r="G402" s="465">
        <v>262</v>
      </c>
      <c r="H402" s="826">
        <f t="shared" si="93"/>
        <v>975</v>
      </c>
      <c r="I402" s="281">
        <v>1</v>
      </c>
      <c r="J402" s="309"/>
      <c r="M402" s="275"/>
      <c r="N402" s="275"/>
      <c r="O402" s="283"/>
      <c r="R402" s="275"/>
      <c r="S402" s="275"/>
      <c r="U402" s="275"/>
      <c r="V402" s="275"/>
    </row>
    <row r="403" spans="1:22" ht="30">
      <c r="A403" s="329">
        <v>245</v>
      </c>
      <c r="B403" s="195"/>
      <c r="C403" s="178">
        <v>6907</v>
      </c>
      <c r="D403" s="187" t="s">
        <v>1864</v>
      </c>
      <c r="E403" s="627"/>
      <c r="F403" s="624">
        <v>438</v>
      </c>
      <c r="G403" s="465">
        <v>125</v>
      </c>
      <c r="H403" s="826">
        <f t="shared" si="93"/>
        <v>563</v>
      </c>
      <c r="I403" s="281">
        <v>1</v>
      </c>
      <c r="J403" s="309"/>
      <c r="M403" s="275"/>
      <c r="N403" s="275"/>
      <c r="O403" s="283"/>
      <c r="R403" s="275"/>
      <c r="S403" s="275"/>
      <c r="U403" s="275"/>
      <c r="V403" s="275"/>
    </row>
    <row r="404" spans="1:22" ht="15.75">
      <c r="A404" s="329">
        <v>250</v>
      </c>
      <c r="B404" s="195"/>
      <c r="C404" s="178">
        <v>6908</v>
      </c>
      <c r="D404" s="187" t="s">
        <v>1448</v>
      </c>
      <c r="E404" s="627"/>
      <c r="F404" s="624">
        <v>-2761</v>
      </c>
      <c r="G404" s="465">
        <v>-803</v>
      </c>
      <c r="H404" s="826">
        <f t="shared" si="93"/>
        <v>-3564</v>
      </c>
      <c r="I404" s="281">
        <v>1</v>
      </c>
      <c r="J404" s="309"/>
      <c r="M404" s="275"/>
      <c r="N404" s="275"/>
      <c r="O404" s="283"/>
      <c r="R404" s="275"/>
      <c r="S404" s="275"/>
      <c r="U404" s="275"/>
      <c r="V404" s="275"/>
    </row>
    <row r="405" spans="1:22" ht="16.5" thickBot="1">
      <c r="A405" s="329">
        <v>255</v>
      </c>
      <c r="B405" s="195"/>
      <c r="C405" s="184">
        <v>6909</v>
      </c>
      <c r="D405" s="188" t="s">
        <v>1449</v>
      </c>
      <c r="E405" s="609"/>
      <c r="F405" s="596"/>
      <c r="G405" s="310"/>
      <c r="H405" s="826">
        <f t="shared" si="93"/>
        <v>0</v>
      </c>
      <c r="I405" s="281">
        <v>1</v>
      </c>
      <c r="J405" s="309"/>
      <c r="M405" s="275"/>
      <c r="N405" s="275"/>
      <c r="O405" s="283"/>
      <c r="R405" s="275"/>
      <c r="S405" s="275"/>
      <c r="U405" s="275"/>
      <c r="V405" s="275"/>
    </row>
    <row r="406" spans="1:22" ht="16.5" thickBot="1">
      <c r="A406" s="344">
        <v>260</v>
      </c>
      <c r="B406" s="202"/>
      <c r="C406" s="203" t="s">
        <v>709</v>
      </c>
      <c r="D406" s="241" t="s">
        <v>405</v>
      </c>
      <c r="E406" s="466">
        <f>SUM(E348,E362,E370,E375,E378,E383,E386,E389,E392,E393,E396,E399)</f>
        <v>0</v>
      </c>
      <c r="F406" s="466">
        <f>SUM(F348,F362,F370,F375,F378,F383,F386,F389,F392,F393,F396,F399)</f>
        <v>414757</v>
      </c>
      <c r="G406" s="466">
        <f>SUM(G348,G362,G370,G375,G378,G383,G386,G389,G392,G393,G396,G399)</f>
        <v>0</v>
      </c>
      <c r="H406" s="828">
        <f t="shared" si="93"/>
        <v>414757</v>
      </c>
      <c r="I406" s="281">
        <v>1</v>
      </c>
      <c r="M406" s="275"/>
      <c r="N406" s="275"/>
      <c r="O406" s="283"/>
      <c r="R406" s="275"/>
      <c r="S406" s="275"/>
      <c r="U406" s="275"/>
      <c r="V406" s="275"/>
    </row>
    <row r="407" spans="1:22" ht="16.5" thickBot="1">
      <c r="A407" s="344">
        <v>261</v>
      </c>
      <c r="B407" s="242" t="s">
        <v>1046</v>
      </c>
      <c r="C407" s="243" t="s">
        <v>1142</v>
      </c>
      <c r="D407" s="468" t="s">
        <v>406</v>
      </c>
      <c r="E407" s="467"/>
      <c r="F407" s="628"/>
      <c r="G407" s="628"/>
      <c r="H407" s="829"/>
      <c r="I407" s="281">
        <v>1</v>
      </c>
      <c r="M407" s="275"/>
      <c r="N407" s="275"/>
      <c r="O407" s="283"/>
      <c r="R407" s="275"/>
      <c r="S407" s="275"/>
      <c r="U407" s="275"/>
      <c r="V407" s="275"/>
    </row>
    <row r="408" spans="1:22" ht="16.5" thickBot="1">
      <c r="A408" s="344">
        <v>262</v>
      </c>
      <c r="B408" s="251"/>
      <c r="C408" s="468"/>
      <c r="D408" s="250" t="s">
        <v>1379</v>
      </c>
      <c r="E408" s="467"/>
      <c r="F408" s="628"/>
      <c r="G408" s="628"/>
      <c r="H408" s="829"/>
      <c r="I408" s="281">
        <v>1</v>
      </c>
      <c r="M408" s="275"/>
      <c r="N408" s="275"/>
      <c r="O408" s="283"/>
      <c r="R408" s="275"/>
      <c r="S408" s="275"/>
      <c r="U408" s="275"/>
      <c r="V408" s="275"/>
    </row>
    <row r="409" spans="1:24" s="312" customFormat="1" ht="24" customHeight="1">
      <c r="A409" s="398">
        <v>265</v>
      </c>
      <c r="B409" s="181">
        <v>7400</v>
      </c>
      <c r="C409" s="1208" t="s">
        <v>1868</v>
      </c>
      <c r="D409" s="1209"/>
      <c r="E409" s="625"/>
      <c r="F409" s="630"/>
      <c r="G409" s="472"/>
      <c r="H409" s="826">
        <f>F409+G409</f>
        <v>0</v>
      </c>
      <c r="I409" s="281">
        <v>1</v>
      </c>
      <c r="J409" s="309"/>
      <c r="O409" s="283"/>
      <c r="X409" s="275"/>
    </row>
    <row r="410" spans="1:24" s="312" customFormat="1" ht="15.75">
      <c r="A410" s="398">
        <v>275</v>
      </c>
      <c r="B410" s="181">
        <v>7500</v>
      </c>
      <c r="C410" s="1176" t="s">
        <v>1450</v>
      </c>
      <c r="D410" s="1176"/>
      <c r="E410" s="626"/>
      <c r="F410" s="631"/>
      <c r="G410" s="473"/>
      <c r="H410" s="826">
        <f>F410+G410</f>
        <v>0</v>
      </c>
      <c r="I410" s="281">
        <v>1</v>
      </c>
      <c r="J410" s="309"/>
      <c r="O410" s="283"/>
      <c r="X410" s="275"/>
    </row>
    <row r="411" spans="1:15" s="312" customFormat="1" ht="30" customHeight="1">
      <c r="A411" s="328">
        <v>285</v>
      </c>
      <c r="B411" s="181">
        <v>7600</v>
      </c>
      <c r="C411" s="1203" t="s">
        <v>1380</v>
      </c>
      <c r="D411" s="1203"/>
      <c r="E411" s="626"/>
      <c r="F411" s="631"/>
      <c r="G411" s="473"/>
      <c r="H411" s="826">
        <f>F411+G411</f>
        <v>0</v>
      </c>
      <c r="I411" s="281">
        <v>1</v>
      </c>
      <c r="J411" s="309"/>
      <c r="O411" s="283"/>
    </row>
    <row r="412" spans="1:15" s="312" customFormat="1" ht="24" customHeight="1">
      <c r="A412" s="328">
        <v>295</v>
      </c>
      <c r="B412" s="181">
        <v>7700</v>
      </c>
      <c r="C412" s="1203" t="s">
        <v>1381</v>
      </c>
      <c r="D412" s="1204"/>
      <c r="E412" s="626"/>
      <c r="F412" s="631"/>
      <c r="G412" s="473"/>
      <c r="H412" s="826">
        <f>F412+G412</f>
        <v>0</v>
      </c>
      <c r="I412" s="281">
        <v>1</v>
      </c>
      <c r="J412" s="309"/>
      <c r="O412" s="283"/>
    </row>
    <row r="413" spans="1:15" s="312" customFormat="1" ht="32.25" customHeight="1">
      <c r="A413" s="328">
        <v>215</v>
      </c>
      <c r="B413" s="222">
        <v>7800</v>
      </c>
      <c r="C413" s="1210" t="s">
        <v>8</v>
      </c>
      <c r="D413" s="1211"/>
      <c r="E413" s="626">
        <f>+E414+E415</f>
        <v>0</v>
      </c>
      <c r="F413" s="623">
        <f>+F414+F415</f>
        <v>0</v>
      </c>
      <c r="G413" s="463">
        <f>+G414+G415</f>
        <v>0</v>
      </c>
      <c r="H413" s="463">
        <f>+H414+H415</f>
        <v>0</v>
      </c>
      <c r="I413" s="281">
        <v>1</v>
      </c>
      <c r="J413" s="309"/>
      <c r="O413" s="283"/>
    </row>
    <row r="414" spans="1:24" ht="15.75">
      <c r="A414" s="331">
        <v>220</v>
      </c>
      <c r="B414" s="177"/>
      <c r="C414" s="186">
        <v>7833</v>
      </c>
      <c r="D414" s="179" t="s">
        <v>1451</v>
      </c>
      <c r="E414" s="593"/>
      <c r="F414" s="596"/>
      <c r="G414" s="310"/>
      <c r="H414" s="826">
        <f>F414+G414</f>
        <v>0</v>
      </c>
      <c r="I414" s="281">
        <v>1</v>
      </c>
      <c r="J414" s="309"/>
      <c r="M414" s="275"/>
      <c r="N414" s="275"/>
      <c r="O414" s="283"/>
      <c r="R414" s="275"/>
      <c r="S414" s="275"/>
      <c r="U414" s="275"/>
      <c r="V414" s="275"/>
      <c r="X414" s="312"/>
    </row>
    <row r="415" spans="1:24" ht="30.75" thickBot="1">
      <c r="A415" s="329">
        <v>225</v>
      </c>
      <c r="B415" s="177"/>
      <c r="C415" s="184">
        <v>7888</v>
      </c>
      <c r="D415" s="188" t="s">
        <v>1452</v>
      </c>
      <c r="E415" s="609"/>
      <c r="F415" s="596"/>
      <c r="G415" s="310"/>
      <c r="H415" s="826">
        <f>F415+G415</f>
        <v>0</v>
      </c>
      <c r="I415" s="281">
        <v>1</v>
      </c>
      <c r="J415" s="309"/>
      <c r="M415" s="275"/>
      <c r="N415" s="275"/>
      <c r="O415" s="283"/>
      <c r="R415" s="275"/>
      <c r="S415" s="275"/>
      <c r="U415" s="275"/>
      <c r="V415" s="275"/>
      <c r="X415" s="312"/>
    </row>
    <row r="416" spans="1:22" ht="16.5" thickBot="1">
      <c r="A416" s="329">
        <v>315</v>
      </c>
      <c r="B416" s="202"/>
      <c r="C416" s="252" t="s">
        <v>709</v>
      </c>
      <c r="D416" s="253" t="s">
        <v>1865</v>
      </c>
      <c r="E416" s="466">
        <f>SUM(E409,E410,E411,E412,E413)</f>
        <v>0</v>
      </c>
      <c r="F416" s="466">
        <f>SUM(F409,F410,F411,F412,F413)</f>
        <v>0</v>
      </c>
      <c r="G416" s="466">
        <f>SUM(G409,G410,G411,G412,G413)</f>
        <v>0</v>
      </c>
      <c r="H416" s="828">
        <f>SUM(H409,H410,H411,H412,H413)</f>
        <v>0</v>
      </c>
      <c r="I416" s="281">
        <v>1</v>
      </c>
      <c r="M416" s="275"/>
      <c r="N416" s="275"/>
      <c r="O416" s="283"/>
      <c r="R416" s="275"/>
      <c r="S416" s="275"/>
      <c r="U416" s="275"/>
      <c r="V416" s="275"/>
    </row>
    <row r="417" spans="1:22" ht="15" customHeight="1">
      <c r="A417" s="329"/>
      <c r="I417" s="281">
        <v>1</v>
      </c>
      <c r="M417" s="275"/>
      <c r="N417" s="275"/>
      <c r="O417" s="283"/>
      <c r="R417" s="275"/>
      <c r="S417" s="275"/>
      <c r="U417" s="275"/>
      <c r="V417" s="275"/>
    </row>
    <row r="418" spans="1:22" ht="15">
      <c r="A418" s="329"/>
      <c r="E418" s="348"/>
      <c r="F418" s="348"/>
      <c r="G418" s="348"/>
      <c r="H418" s="348"/>
      <c r="I418" s="281">
        <v>1</v>
      </c>
      <c r="K418" s="348"/>
      <c r="L418" s="348"/>
      <c r="M418" s="354"/>
      <c r="N418" s="354"/>
      <c r="O418" s="283"/>
      <c r="P418" s="348"/>
      <c r="Q418" s="348"/>
      <c r="R418" s="354"/>
      <c r="S418" s="354"/>
      <c r="T418" s="348"/>
      <c r="U418" s="354"/>
      <c r="V418" s="354"/>
    </row>
    <row r="419" spans="1:22" ht="15">
      <c r="A419" s="329"/>
      <c r="C419" s="287"/>
      <c r="D419" s="288"/>
      <c r="E419" s="348"/>
      <c r="F419" s="348"/>
      <c r="G419" s="348"/>
      <c r="H419" s="348"/>
      <c r="I419" s="281">
        <v>1</v>
      </c>
      <c r="K419" s="348"/>
      <c r="L419" s="348"/>
      <c r="M419" s="354"/>
      <c r="N419" s="354"/>
      <c r="O419" s="283"/>
      <c r="P419" s="348"/>
      <c r="Q419" s="348"/>
      <c r="R419" s="354"/>
      <c r="S419" s="354"/>
      <c r="T419" s="348"/>
      <c r="U419" s="354"/>
      <c r="V419" s="354"/>
    </row>
    <row r="420" spans="1:22" ht="39.75" customHeight="1">
      <c r="A420" s="329"/>
      <c r="B420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420" s="1182"/>
      <c r="D420" s="1182"/>
      <c r="E420" s="348"/>
      <c r="F420" s="348"/>
      <c r="G420" s="348"/>
      <c r="H420" s="348"/>
      <c r="I420" s="281">
        <v>1</v>
      </c>
      <c r="K420" s="348"/>
      <c r="L420" s="348"/>
      <c r="M420" s="354"/>
      <c r="N420" s="354"/>
      <c r="O420" s="283"/>
      <c r="P420" s="348"/>
      <c r="Q420" s="348"/>
      <c r="R420" s="354"/>
      <c r="S420" s="354"/>
      <c r="T420" s="348"/>
      <c r="U420" s="354"/>
      <c r="V420" s="354"/>
    </row>
    <row r="421" spans="1:22" ht="15">
      <c r="A421" s="329"/>
      <c r="C421" s="287"/>
      <c r="D421" s="288"/>
      <c r="E421" s="349" t="s">
        <v>1133</v>
      </c>
      <c r="F421" s="349" t="s">
        <v>987</v>
      </c>
      <c r="G421" s="348"/>
      <c r="H421" s="348"/>
      <c r="I421" s="281">
        <v>1</v>
      </c>
      <c r="K421" s="348"/>
      <c r="L421" s="348"/>
      <c r="M421" s="354"/>
      <c r="N421" s="354"/>
      <c r="O421" s="283"/>
      <c r="P421" s="348"/>
      <c r="Q421" s="348"/>
      <c r="R421" s="354"/>
      <c r="S421" s="354"/>
      <c r="T421" s="348"/>
      <c r="U421" s="354"/>
      <c r="V421" s="354"/>
    </row>
    <row r="422" spans="1:22" ht="38.25" customHeight="1">
      <c r="A422" s="329"/>
      <c r="B422" s="1156" t="str">
        <f>$B$9</f>
        <v>МИНИСТЕРСТВО НА ОКОЛНАТА СРЕДА И ВОДИТЕ</v>
      </c>
      <c r="C422" s="1182"/>
      <c r="D422" s="1182"/>
      <c r="E422" s="350">
        <f>$E$9</f>
        <v>41640</v>
      </c>
      <c r="F422" s="351">
        <f>$F$9</f>
        <v>41882</v>
      </c>
      <c r="G422" s="348"/>
      <c r="H422" s="348"/>
      <c r="I422" s="281">
        <v>1</v>
      </c>
      <c r="K422" s="348"/>
      <c r="L422" s="348"/>
      <c r="M422" s="354"/>
      <c r="N422" s="354"/>
      <c r="O422" s="283"/>
      <c r="P422" s="348"/>
      <c r="Q422" s="348"/>
      <c r="R422" s="354"/>
      <c r="S422" s="354"/>
      <c r="T422" s="348"/>
      <c r="U422" s="354"/>
      <c r="V422" s="354"/>
    </row>
    <row r="423" spans="1:22" ht="15">
      <c r="A423" s="329"/>
      <c r="B423" s="291" t="str">
        <f>$B$10</f>
        <v>(наименование на разпоредителя с бюджет)</v>
      </c>
      <c r="E423" s="348"/>
      <c r="F423" s="352">
        <f>$F$10</f>
        <v>0</v>
      </c>
      <c r="G423" s="348"/>
      <c r="H423" s="348"/>
      <c r="I423" s="281">
        <v>1</v>
      </c>
      <c r="K423" s="348"/>
      <c r="L423" s="348"/>
      <c r="M423" s="354"/>
      <c r="N423" s="354"/>
      <c r="O423" s="283"/>
      <c r="P423" s="348"/>
      <c r="Q423" s="348"/>
      <c r="R423" s="354"/>
      <c r="S423" s="354"/>
      <c r="T423" s="348"/>
      <c r="U423" s="354"/>
      <c r="V423" s="354"/>
    </row>
    <row r="424" spans="1:22" ht="15.75" thickBot="1">
      <c r="A424" s="329"/>
      <c r="B424" s="291"/>
      <c r="E424" s="353"/>
      <c r="F424" s="348"/>
      <c r="G424" s="348"/>
      <c r="H424" s="348"/>
      <c r="I424" s="281">
        <v>1</v>
      </c>
      <c r="K424" s="348"/>
      <c r="L424" s="348"/>
      <c r="M424" s="354"/>
      <c r="N424" s="354"/>
      <c r="O424" s="283"/>
      <c r="P424" s="348"/>
      <c r="Q424" s="348"/>
      <c r="R424" s="354"/>
      <c r="S424" s="354"/>
      <c r="T424" s="348"/>
      <c r="U424" s="354"/>
      <c r="V424" s="354"/>
    </row>
    <row r="425" spans="1:22" ht="39.75" customHeight="1" thickBot="1" thickTop="1">
      <c r="A425" s="329"/>
      <c r="B425" s="1156" t="str">
        <f>$B$12</f>
        <v>Министерство на околната среда и водите</v>
      </c>
      <c r="C425" s="1182"/>
      <c r="D425" s="1182"/>
      <c r="E425" s="348" t="s">
        <v>1135</v>
      </c>
      <c r="F425" s="355" t="str">
        <f>$F$12</f>
        <v>1900</v>
      </c>
      <c r="G425" s="348"/>
      <c r="H425" s="348"/>
      <c r="I425" s="281">
        <v>1</v>
      </c>
      <c r="K425" s="348"/>
      <c r="L425" s="348"/>
      <c r="M425" s="354"/>
      <c r="N425" s="354"/>
      <c r="O425" s="283"/>
      <c r="P425" s="348"/>
      <c r="Q425" s="348"/>
      <c r="R425" s="354"/>
      <c r="S425" s="354"/>
      <c r="T425" s="348"/>
      <c r="U425" s="354"/>
      <c r="V425" s="354"/>
    </row>
    <row r="426" spans="1:22" ht="16.5" thickBot="1" thickTop="1">
      <c r="A426" s="329"/>
      <c r="B426" s="291" t="str">
        <f>$B$13</f>
        <v>(наименование на първостепенния разпоредител с бюджет)</v>
      </c>
      <c r="E426" s="353" t="s">
        <v>1137</v>
      </c>
      <c r="F426" s="348"/>
      <c r="G426" s="348"/>
      <c r="H426" s="348"/>
      <c r="I426" s="281">
        <v>1</v>
      </c>
      <c r="K426" s="348"/>
      <c r="L426" s="348"/>
      <c r="M426" s="354"/>
      <c r="N426" s="354"/>
      <c r="O426" s="283"/>
      <c r="P426" s="348"/>
      <c r="Q426" s="348"/>
      <c r="R426" s="354"/>
      <c r="S426" s="354"/>
      <c r="T426" s="348"/>
      <c r="U426" s="354"/>
      <c r="V426" s="354"/>
    </row>
    <row r="427" spans="1:22" ht="19.5" thickBot="1" thickTop="1">
      <c r="A427" s="329"/>
      <c r="B427" s="291"/>
      <c r="D427" s="584" t="str">
        <f>$D$17</f>
        <v>Код на сметка :</v>
      </c>
      <c r="E427" s="355">
        <f>$E$17</f>
        <v>97</v>
      </c>
      <c r="F427" s="347"/>
      <c r="G427" s="347"/>
      <c r="H427" s="347"/>
      <c r="I427" s="281">
        <v>1</v>
      </c>
      <c r="M427" s="275"/>
      <c r="N427" s="275"/>
      <c r="O427" s="283"/>
      <c r="R427" s="275"/>
      <c r="S427" s="275"/>
      <c r="U427" s="275"/>
      <c r="V427" s="275"/>
    </row>
    <row r="428" spans="1:22" ht="16.5" thickBot="1" thickTop="1">
      <c r="A428" s="329"/>
      <c r="C428" s="287"/>
      <c r="D428" s="288"/>
      <c r="E428" s="348"/>
      <c r="F428" s="353"/>
      <c r="G428" s="353"/>
      <c r="H428" s="353" t="s">
        <v>1138</v>
      </c>
      <c r="I428" s="281">
        <v>1</v>
      </c>
      <c r="M428" s="275"/>
      <c r="N428" s="275"/>
      <c r="O428" s="283"/>
      <c r="R428" s="275"/>
      <c r="S428" s="275"/>
      <c r="U428" s="275"/>
      <c r="V428" s="275"/>
    </row>
    <row r="429" spans="1:22" ht="16.5" customHeight="1" thickBot="1">
      <c r="A429" s="329"/>
      <c r="B429" s="474"/>
      <c r="C429" s="475"/>
      <c r="D429" s="1041" t="s">
        <v>924</v>
      </c>
      <c r="E429" s="299" t="s">
        <v>1140</v>
      </c>
      <c r="F429" s="1183" t="s">
        <v>1141</v>
      </c>
      <c r="G429" s="1184"/>
      <c r="H429" s="1185"/>
      <c r="I429" s="281">
        <v>1</v>
      </c>
      <c r="M429" s="275"/>
      <c r="N429" s="275"/>
      <c r="O429" s="283"/>
      <c r="R429" s="275"/>
      <c r="S429" s="275"/>
      <c r="U429" s="275"/>
      <c r="V429" s="275"/>
    </row>
    <row r="430" spans="1:22" ht="32.25" thickBot="1">
      <c r="A430" s="329"/>
      <c r="B430" s="476"/>
      <c r="C430" s="476"/>
      <c r="D430" s="366" t="s">
        <v>1870</v>
      </c>
      <c r="E430" s="303">
        <v>2014</v>
      </c>
      <c r="F430" s="518" t="s">
        <v>1464</v>
      </c>
      <c r="G430" s="518" t="s">
        <v>1463</v>
      </c>
      <c r="H430" s="517" t="s">
        <v>1462</v>
      </c>
      <c r="I430" s="281">
        <v>1</v>
      </c>
      <c r="M430" s="275"/>
      <c r="N430" s="275"/>
      <c r="O430" s="283"/>
      <c r="R430" s="275"/>
      <c r="S430" s="275"/>
      <c r="U430" s="275"/>
      <c r="V430" s="275"/>
    </row>
    <row r="431" spans="1:22" ht="18.75" thickBot="1">
      <c r="A431" s="329"/>
      <c r="B431" s="477"/>
      <c r="C431" s="305"/>
      <c r="D431" s="478" t="s">
        <v>1871</v>
      </c>
      <c r="E431" s="371" t="s">
        <v>429</v>
      </c>
      <c r="F431" s="371" t="s">
        <v>430</v>
      </c>
      <c r="G431" s="371" t="s">
        <v>1479</v>
      </c>
      <c r="H431" s="873" t="s">
        <v>1480</v>
      </c>
      <c r="I431" s="281">
        <v>1</v>
      </c>
      <c r="M431" s="275"/>
      <c r="N431" s="275"/>
      <c r="O431" s="283"/>
      <c r="R431" s="275"/>
      <c r="S431" s="275"/>
      <c r="U431" s="275"/>
      <c r="V431" s="275"/>
    </row>
    <row r="432" spans="1:22" ht="15.75" thickBot="1">
      <c r="A432" s="329"/>
      <c r="B432" s="455"/>
      <c r="C432" s="479"/>
      <c r="D432" s="480" t="s">
        <v>709</v>
      </c>
      <c r="E432" s="456">
        <f>+E163-E292+E406+E416</f>
        <v>0</v>
      </c>
      <c r="F432" s="456">
        <f>+F163-F292+F406+F416</f>
        <v>396708</v>
      </c>
      <c r="G432" s="456">
        <f>+G163-G292+G406+G416</f>
        <v>0</v>
      </c>
      <c r="H432" s="456">
        <f>+H163-H292+H406+H416</f>
        <v>396708</v>
      </c>
      <c r="I432" s="281">
        <v>1</v>
      </c>
      <c r="M432" s="275"/>
      <c r="N432" s="275"/>
      <c r="O432" s="283"/>
      <c r="R432" s="275"/>
      <c r="S432" s="275"/>
      <c r="U432" s="275"/>
      <c r="V432" s="275"/>
    </row>
    <row r="433" spans="1:22" ht="15">
      <c r="A433" s="329"/>
      <c r="B433" s="287"/>
      <c r="C433" s="481"/>
      <c r="D433" s="482"/>
      <c r="E433" s="483"/>
      <c r="F433" s="483"/>
      <c r="G433" s="483"/>
      <c r="H433" s="483"/>
      <c r="I433" s="281">
        <v>1</v>
      </c>
      <c r="M433" s="275"/>
      <c r="N433" s="275"/>
      <c r="O433" s="283"/>
      <c r="R433" s="275"/>
      <c r="S433" s="275"/>
      <c r="U433" s="275"/>
      <c r="V433" s="275"/>
    </row>
    <row r="434" spans="1:22" ht="15">
      <c r="A434" s="329"/>
      <c r="E434" s="348"/>
      <c r="F434" s="348"/>
      <c r="G434" s="348"/>
      <c r="H434" s="348"/>
      <c r="I434" s="281">
        <v>1</v>
      </c>
      <c r="M434" s="275"/>
      <c r="N434" s="275"/>
      <c r="O434" s="283"/>
      <c r="R434" s="275"/>
      <c r="S434" s="275"/>
      <c r="U434" s="275"/>
      <c r="V434" s="275"/>
    </row>
    <row r="435" spans="1:22" ht="15">
      <c r="A435" s="329"/>
      <c r="C435" s="287"/>
      <c r="D435" s="288"/>
      <c r="E435" s="348"/>
      <c r="F435" s="348"/>
      <c r="G435" s="348"/>
      <c r="H435" s="348"/>
      <c r="I435" s="281">
        <v>1</v>
      </c>
      <c r="M435" s="275"/>
      <c r="N435" s="275"/>
      <c r="O435" s="283"/>
      <c r="R435" s="275"/>
      <c r="S435" s="275"/>
      <c r="U435" s="275"/>
      <c r="V435" s="275"/>
    </row>
    <row r="436" spans="1:22" ht="39" customHeight="1">
      <c r="A436" s="329"/>
      <c r="B436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436" s="1182"/>
      <c r="D436" s="1182"/>
      <c r="E436" s="348"/>
      <c r="F436" s="348"/>
      <c r="G436" s="348"/>
      <c r="H436" s="348"/>
      <c r="I436" s="281">
        <v>1</v>
      </c>
      <c r="K436" s="348"/>
      <c r="L436" s="348"/>
      <c r="M436" s="354"/>
      <c r="N436" s="354"/>
      <c r="O436" s="283"/>
      <c r="P436" s="348"/>
      <c r="Q436" s="348"/>
      <c r="R436" s="354"/>
      <c r="S436" s="354"/>
      <c r="T436" s="348"/>
      <c r="U436" s="354"/>
      <c r="V436" s="354"/>
    </row>
    <row r="437" spans="1:22" ht="15">
      <c r="A437" s="329"/>
      <c r="C437" s="287"/>
      <c r="D437" s="288"/>
      <c r="E437" s="349" t="s">
        <v>1133</v>
      </c>
      <c r="F437" s="349" t="s">
        <v>987</v>
      </c>
      <c r="G437" s="348"/>
      <c r="H437" s="348"/>
      <c r="I437" s="281">
        <v>1</v>
      </c>
      <c r="K437" s="348"/>
      <c r="L437" s="348"/>
      <c r="M437" s="354"/>
      <c r="N437" s="354"/>
      <c r="O437" s="283"/>
      <c r="P437" s="348"/>
      <c r="Q437" s="348"/>
      <c r="R437" s="354"/>
      <c r="S437" s="354"/>
      <c r="T437" s="348"/>
      <c r="U437" s="354"/>
      <c r="V437" s="354"/>
    </row>
    <row r="438" spans="1:22" ht="38.25" customHeight="1">
      <c r="A438" s="329"/>
      <c r="B438" s="1156" t="str">
        <f>$B$9</f>
        <v>МИНИСТЕРСТВО НА ОКОЛНАТА СРЕДА И ВОДИТЕ</v>
      </c>
      <c r="C438" s="1182"/>
      <c r="D438" s="1182"/>
      <c r="E438" s="350">
        <f>$E$9</f>
        <v>41640</v>
      </c>
      <c r="F438" s="351">
        <f>$F$9</f>
        <v>41882</v>
      </c>
      <c r="G438" s="348"/>
      <c r="H438" s="348"/>
      <c r="I438" s="281">
        <v>1</v>
      </c>
      <c r="K438" s="348"/>
      <c r="L438" s="348"/>
      <c r="M438" s="354"/>
      <c r="N438" s="354"/>
      <c r="O438" s="283"/>
      <c r="P438" s="348"/>
      <c r="Q438" s="348"/>
      <c r="R438" s="354"/>
      <c r="S438" s="354"/>
      <c r="T438" s="348"/>
      <c r="U438" s="354"/>
      <c r="V438" s="354"/>
    </row>
    <row r="439" spans="1:22" ht="15">
      <c r="A439" s="329"/>
      <c r="B439" s="291" t="str">
        <f>$B$10</f>
        <v>(наименование на разпоредителя с бюджет)</v>
      </c>
      <c r="E439" s="348"/>
      <c r="F439" s="352">
        <f>$F$10</f>
        <v>0</v>
      </c>
      <c r="G439" s="348"/>
      <c r="H439" s="348"/>
      <c r="I439" s="281">
        <v>1</v>
      </c>
      <c r="K439" s="348"/>
      <c r="L439" s="348"/>
      <c r="M439" s="354"/>
      <c r="N439" s="354"/>
      <c r="O439" s="283"/>
      <c r="P439" s="348"/>
      <c r="Q439" s="348"/>
      <c r="R439" s="354"/>
      <c r="S439" s="354"/>
      <c r="T439" s="348"/>
      <c r="U439" s="354"/>
      <c r="V439" s="354"/>
    </row>
    <row r="440" spans="1:22" ht="15.75" thickBot="1">
      <c r="A440" s="329"/>
      <c r="B440" s="291"/>
      <c r="E440" s="353"/>
      <c r="F440" s="348"/>
      <c r="G440" s="348"/>
      <c r="H440" s="348"/>
      <c r="I440" s="281">
        <v>1</v>
      </c>
      <c r="K440" s="348"/>
      <c r="L440" s="348"/>
      <c r="M440" s="354"/>
      <c r="N440" s="354"/>
      <c r="O440" s="283"/>
      <c r="P440" s="348"/>
      <c r="Q440" s="348"/>
      <c r="R440" s="354"/>
      <c r="S440" s="354"/>
      <c r="T440" s="348"/>
      <c r="U440" s="354"/>
      <c r="V440" s="354"/>
    </row>
    <row r="441" spans="1:22" ht="38.25" customHeight="1" thickBot="1" thickTop="1">
      <c r="A441" s="329"/>
      <c r="B441" s="1156" t="str">
        <f>$B$12</f>
        <v>Министерство на околната среда и водите</v>
      </c>
      <c r="C441" s="1182"/>
      <c r="D441" s="1182"/>
      <c r="E441" s="348" t="s">
        <v>1135</v>
      </c>
      <c r="F441" s="355" t="str">
        <f>$F$12</f>
        <v>1900</v>
      </c>
      <c r="G441" s="348"/>
      <c r="H441" s="348"/>
      <c r="I441" s="281">
        <v>1</v>
      </c>
      <c r="K441" s="348"/>
      <c r="L441" s="348"/>
      <c r="M441" s="354"/>
      <c r="N441" s="354"/>
      <c r="O441" s="283"/>
      <c r="P441" s="348"/>
      <c r="Q441" s="348"/>
      <c r="R441" s="354"/>
      <c r="S441" s="354"/>
      <c r="T441" s="348"/>
      <c r="U441" s="354"/>
      <c r="V441" s="354"/>
    </row>
    <row r="442" spans="1:22" ht="16.5" thickBot="1" thickTop="1">
      <c r="A442" s="329"/>
      <c r="B442" s="291" t="str">
        <f>$B$13</f>
        <v>(наименование на първостепенния разпоредител с бюджет)</v>
      </c>
      <c r="E442" s="353" t="s">
        <v>1137</v>
      </c>
      <c r="F442" s="348"/>
      <c r="G442" s="348"/>
      <c r="H442" s="348"/>
      <c r="I442" s="281">
        <v>1</v>
      </c>
      <c r="K442" s="348"/>
      <c r="L442" s="348"/>
      <c r="M442" s="354"/>
      <c r="N442" s="354"/>
      <c r="O442" s="283"/>
      <c r="P442" s="348"/>
      <c r="Q442" s="348"/>
      <c r="R442" s="354"/>
      <c r="S442" s="354"/>
      <c r="T442" s="348"/>
      <c r="U442" s="354"/>
      <c r="V442" s="354"/>
    </row>
    <row r="443" spans="1:22" ht="19.5" thickBot="1" thickTop="1">
      <c r="A443" s="329"/>
      <c r="B443" s="291"/>
      <c r="D443" s="584" t="str">
        <f>$D$17</f>
        <v>Код на сметка :</v>
      </c>
      <c r="E443" s="355">
        <f>$E$17</f>
        <v>97</v>
      </c>
      <c r="F443" s="347"/>
      <c r="G443" s="347"/>
      <c r="H443" s="347"/>
      <c r="I443" s="281">
        <v>1</v>
      </c>
      <c r="M443" s="275"/>
      <c r="N443" s="275"/>
      <c r="R443" s="275"/>
      <c r="S443" s="275"/>
      <c r="U443" s="275"/>
      <c r="V443" s="275"/>
    </row>
    <row r="444" spans="1:22" ht="16.5" thickBot="1" thickTop="1">
      <c r="A444" s="329"/>
      <c r="C444" s="287"/>
      <c r="D444" s="288"/>
      <c r="E444" s="348"/>
      <c r="F444" s="353"/>
      <c r="G444" s="353"/>
      <c r="H444" s="353" t="s">
        <v>1138</v>
      </c>
      <c r="I444" s="281">
        <v>1</v>
      </c>
      <c r="M444" s="275"/>
      <c r="N444" s="275"/>
      <c r="R444" s="275"/>
      <c r="S444" s="275"/>
      <c r="U444" s="275"/>
      <c r="V444" s="275"/>
    </row>
    <row r="445" spans="1:22" ht="19.5" customHeight="1" thickBot="1">
      <c r="A445" s="329"/>
      <c r="B445" s="484"/>
      <c r="C445" s="484"/>
      <c r="D445" s="1037" t="s">
        <v>1428</v>
      </c>
      <c r="E445" s="299" t="s">
        <v>1140</v>
      </c>
      <c r="F445" s="1183" t="s">
        <v>1141</v>
      </c>
      <c r="G445" s="1184"/>
      <c r="H445" s="1185"/>
      <c r="I445" s="281">
        <v>1</v>
      </c>
      <c r="M445" s="275"/>
      <c r="N445" s="275"/>
      <c r="R445" s="275"/>
      <c r="S445" s="275"/>
      <c r="U445" s="275"/>
      <c r="V445" s="275"/>
    </row>
    <row r="446" spans="1:22" ht="60" customHeight="1" thickBot="1">
      <c r="A446" s="329"/>
      <c r="B446" s="242" t="s">
        <v>1046</v>
      </c>
      <c r="C446" s="243" t="s">
        <v>1142</v>
      </c>
      <c r="D446" s="175" t="s">
        <v>401</v>
      </c>
      <c r="E446" s="303">
        <v>2014</v>
      </c>
      <c r="F446" s="518" t="s">
        <v>1464</v>
      </c>
      <c r="G446" s="518" t="s">
        <v>1463</v>
      </c>
      <c r="H446" s="517" t="s">
        <v>1462</v>
      </c>
      <c r="I446" s="281">
        <v>1</v>
      </c>
      <c r="M446" s="275"/>
      <c r="N446" s="275"/>
      <c r="R446" s="275"/>
      <c r="S446" s="275"/>
      <c r="U446" s="275"/>
      <c r="V446" s="275"/>
    </row>
    <row r="447" spans="1:22" ht="18.75" thickBot="1">
      <c r="A447" s="329">
        <v>1</v>
      </c>
      <c r="B447" s="1040"/>
      <c r="C447" s="1040"/>
      <c r="D447" s="370" t="s">
        <v>1429</v>
      </c>
      <c r="E447" s="371" t="s">
        <v>429</v>
      </c>
      <c r="F447" s="371" t="s">
        <v>430</v>
      </c>
      <c r="G447" s="371" t="s">
        <v>1479</v>
      </c>
      <c r="H447" s="873" t="s">
        <v>1480</v>
      </c>
      <c r="I447" s="281">
        <v>1</v>
      </c>
      <c r="M447" s="275"/>
      <c r="N447" s="275"/>
      <c r="R447" s="275"/>
      <c r="S447" s="275"/>
      <c r="U447" s="275"/>
      <c r="V447" s="275"/>
    </row>
    <row r="448" spans="1:24" s="312" customFormat="1" ht="18.75" customHeight="1">
      <c r="A448" s="328">
        <v>5</v>
      </c>
      <c r="B448" s="205">
        <v>7000</v>
      </c>
      <c r="C448" s="1207" t="s">
        <v>1874</v>
      </c>
      <c r="D448" s="1174"/>
      <c r="E448" s="625">
        <f>SUM(E449:E451)</f>
        <v>0</v>
      </c>
      <c r="F448" s="639">
        <f>SUM(F449:F451)</f>
        <v>0</v>
      </c>
      <c r="G448" s="486">
        <f>SUM(G449:G451)</f>
        <v>0</v>
      </c>
      <c r="H448" s="550">
        <f>SUM(H449:H451)</f>
        <v>0</v>
      </c>
      <c r="I448" s="281">
        <v>1</v>
      </c>
      <c r="J448" s="309"/>
      <c r="O448" s="487"/>
      <c r="X448" s="275"/>
    </row>
    <row r="449" spans="1:22" ht="31.5">
      <c r="A449" s="329">
        <v>10</v>
      </c>
      <c r="B449" s="220"/>
      <c r="C449" s="186">
        <v>7001</v>
      </c>
      <c r="D449" s="210" t="s">
        <v>1382</v>
      </c>
      <c r="E449" s="593"/>
      <c r="F449" s="596"/>
      <c r="G449" s="310"/>
      <c r="H449" s="826">
        <f>F449+G449</f>
        <v>0</v>
      </c>
      <c r="I449" s="281">
        <v>1</v>
      </c>
      <c r="J449" s="309"/>
      <c r="M449" s="275"/>
      <c r="N449" s="275"/>
      <c r="R449" s="275"/>
      <c r="S449" s="275"/>
      <c r="U449" s="275"/>
      <c r="V449" s="275"/>
    </row>
    <row r="450" spans="1:24" ht="15.75">
      <c r="A450" s="330">
        <v>20</v>
      </c>
      <c r="B450" s="220"/>
      <c r="C450" s="178">
        <v>7003</v>
      </c>
      <c r="D450" s="187" t="s">
        <v>1875</v>
      </c>
      <c r="E450" s="593"/>
      <c r="F450" s="596"/>
      <c r="G450" s="310"/>
      <c r="H450" s="826">
        <f>F450+G450</f>
        <v>0</v>
      </c>
      <c r="I450" s="281">
        <v>1</v>
      </c>
      <c r="J450" s="309"/>
      <c r="M450" s="275"/>
      <c r="N450" s="275"/>
      <c r="R450" s="275"/>
      <c r="S450" s="275"/>
      <c r="U450" s="275"/>
      <c r="V450" s="275"/>
      <c r="X450" s="312"/>
    </row>
    <row r="451" spans="1:22" ht="31.5">
      <c r="A451" s="330">
        <v>25</v>
      </c>
      <c r="B451" s="220"/>
      <c r="C451" s="184">
        <v>7010</v>
      </c>
      <c r="D451" s="190" t="s">
        <v>1876</v>
      </c>
      <c r="E451" s="593"/>
      <c r="F451" s="596"/>
      <c r="G451" s="310"/>
      <c r="H451" s="826">
        <f>F451+G451</f>
        <v>0</v>
      </c>
      <c r="I451" s="281">
        <v>1</v>
      </c>
      <c r="J451" s="309"/>
      <c r="M451" s="275"/>
      <c r="N451" s="275"/>
      <c r="R451" s="275"/>
      <c r="S451" s="275"/>
      <c r="U451" s="275"/>
      <c r="V451" s="275"/>
    </row>
    <row r="452" spans="1:24" s="312" customFormat="1" ht="15.75">
      <c r="A452" s="328">
        <v>30</v>
      </c>
      <c r="B452" s="181">
        <v>7100</v>
      </c>
      <c r="C452" s="1165" t="s">
        <v>1877</v>
      </c>
      <c r="D452" s="1165"/>
      <c r="E452" s="626">
        <f>+E453+E454</f>
        <v>0</v>
      </c>
      <c r="F452" s="623">
        <f>+F453+F454</f>
        <v>0</v>
      </c>
      <c r="G452" s="463">
        <f>+G453+G454</f>
        <v>0</v>
      </c>
      <c r="H452" s="463">
        <f>+H453+H454</f>
        <v>0</v>
      </c>
      <c r="I452" s="281">
        <v>1</v>
      </c>
      <c r="J452" s="309"/>
      <c r="O452" s="487"/>
      <c r="X452" s="275"/>
    </row>
    <row r="453" spans="1:22" ht="15.75">
      <c r="A453" s="329">
        <v>35</v>
      </c>
      <c r="B453" s="220"/>
      <c r="C453" s="186">
        <v>7101</v>
      </c>
      <c r="D453" s="221" t="s">
        <v>1878</v>
      </c>
      <c r="E453" s="593"/>
      <c r="F453" s="596"/>
      <c r="G453" s="310"/>
      <c r="H453" s="826">
        <f>F453+G453</f>
        <v>0</v>
      </c>
      <c r="I453" s="281">
        <v>1</v>
      </c>
      <c r="J453" s="309"/>
      <c r="M453" s="275"/>
      <c r="N453" s="275"/>
      <c r="R453" s="275"/>
      <c r="S453" s="275"/>
      <c r="U453" s="275"/>
      <c r="V453" s="275"/>
    </row>
    <row r="454" spans="1:24" ht="15.75">
      <c r="A454" s="329">
        <v>40</v>
      </c>
      <c r="B454" s="220"/>
      <c r="C454" s="184">
        <v>7102</v>
      </c>
      <c r="D454" s="190" t="s">
        <v>1879</v>
      </c>
      <c r="E454" s="593"/>
      <c r="F454" s="596"/>
      <c r="G454" s="310"/>
      <c r="H454" s="826">
        <f>F454+G454</f>
        <v>0</v>
      </c>
      <c r="I454" s="281">
        <v>1</v>
      </c>
      <c r="J454" s="309"/>
      <c r="M454" s="275"/>
      <c r="N454" s="275"/>
      <c r="R454" s="275"/>
      <c r="S454" s="275"/>
      <c r="U454" s="275"/>
      <c r="V454" s="275"/>
      <c r="X454" s="312"/>
    </row>
    <row r="455" spans="1:24" s="312" customFormat="1" ht="15.75">
      <c r="A455" s="328">
        <v>45</v>
      </c>
      <c r="B455" s="181">
        <v>7200</v>
      </c>
      <c r="C455" s="1165" t="s">
        <v>1880</v>
      </c>
      <c r="D455" s="1165"/>
      <c r="E455" s="626">
        <f>+E456+E457</f>
        <v>0</v>
      </c>
      <c r="F455" s="623">
        <f>+F456+F457</f>
        <v>0</v>
      </c>
      <c r="G455" s="463">
        <f>+G456+G457</f>
        <v>0</v>
      </c>
      <c r="H455" s="463">
        <f>+H456+H457</f>
        <v>0</v>
      </c>
      <c r="I455" s="281">
        <v>1</v>
      </c>
      <c r="J455" s="309"/>
      <c r="O455" s="487"/>
      <c r="X455" s="275"/>
    </row>
    <row r="456" spans="1:22" ht="15.75">
      <c r="A456" s="329">
        <v>50</v>
      </c>
      <c r="B456" s="220"/>
      <c r="C456" s="186">
        <v>7201</v>
      </c>
      <c r="D456" s="221" t="s">
        <v>1881</v>
      </c>
      <c r="E456" s="593"/>
      <c r="F456" s="596"/>
      <c r="G456" s="310"/>
      <c r="H456" s="826">
        <f>F456+G456</f>
        <v>0</v>
      </c>
      <c r="I456" s="281">
        <v>1</v>
      </c>
      <c r="J456" s="309"/>
      <c r="M456" s="275"/>
      <c r="N456" s="275"/>
      <c r="R456" s="275"/>
      <c r="S456" s="275"/>
      <c r="U456" s="275"/>
      <c r="V456" s="275"/>
    </row>
    <row r="457" spans="1:24" ht="15.75">
      <c r="A457" s="329">
        <v>55</v>
      </c>
      <c r="B457" s="220"/>
      <c r="C457" s="184">
        <v>7202</v>
      </c>
      <c r="D457" s="190" t="s">
        <v>1882</v>
      </c>
      <c r="E457" s="593"/>
      <c r="F457" s="596"/>
      <c r="G457" s="310"/>
      <c r="H457" s="826">
        <f>F457+G457</f>
        <v>0</v>
      </c>
      <c r="I457" s="281">
        <v>1</v>
      </c>
      <c r="J457" s="309"/>
      <c r="M457" s="275"/>
      <c r="N457" s="275"/>
      <c r="R457" s="275"/>
      <c r="S457" s="275"/>
      <c r="U457" s="275"/>
      <c r="V457" s="275"/>
      <c r="X457" s="312"/>
    </row>
    <row r="458" spans="1:24" s="312" customFormat="1" ht="15.75">
      <c r="A458" s="328">
        <v>60</v>
      </c>
      <c r="B458" s="181">
        <v>7300</v>
      </c>
      <c r="C458" s="1193" t="s">
        <v>1883</v>
      </c>
      <c r="D458" s="1188"/>
      <c r="E458" s="626">
        <f>SUM(E459:E464)</f>
        <v>0</v>
      </c>
      <c r="F458" s="623">
        <f>SUM(F459:F464)</f>
        <v>0</v>
      </c>
      <c r="G458" s="463">
        <f>SUM(G459:G464)</f>
        <v>0</v>
      </c>
      <c r="H458" s="463">
        <f>SUM(H459:H464)</f>
        <v>0</v>
      </c>
      <c r="I458" s="281">
        <v>1</v>
      </c>
      <c r="J458" s="309"/>
      <c r="O458" s="487"/>
      <c r="X458" s="275"/>
    </row>
    <row r="459" spans="1:22" ht="15.75">
      <c r="A459" s="329">
        <v>65</v>
      </c>
      <c r="B459" s="177"/>
      <c r="C459" s="186">
        <v>7320</v>
      </c>
      <c r="D459" s="400" t="s">
        <v>1884</v>
      </c>
      <c r="E459" s="627"/>
      <c r="F459" s="624"/>
      <c r="G459" s="465"/>
      <c r="H459" s="826">
        <f aca="true" t="shared" si="94" ref="H459:H464">F459+G459</f>
        <v>0</v>
      </c>
      <c r="I459" s="281">
        <v>1</v>
      </c>
      <c r="J459" s="309"/>
      <c r="M459" s="275"/>
      <c r="N459" s="275"/>
      <c r="R459" s="275"/>
      <c r="S459" s="275"/>
      <c r="U459" s="275"/>
      <c r="V459" s="275"/>
    </row>
    <row r="460" spans="1:24" ht="31.5">
      <c r="A460" s="329">
        <v>85</v>
      </c>
      <c r="B460" s="177"/>
      <c r="C460" s="215">
        <v>7369</v>
      </c>
      <c r="D460" s="401" t="s">
        <v>1885</v>
      </c>
      <c r="E460" s="627"/>
      <c r="F460" s="624"/>
      <c r="G460" s="465"/>
      <c r="H460" s="826">
        <f t="shared" si="94"/>
        <v>0</v>
      </c>
      <c r="I460" s="281">
        <v>1</v>
      </c>
      <c r="J460" s="309"/>
      <c r="M460" s="275"/>
      <c r="N460" s="275"/>
      <c r="R460" s="275"/>
      <c r="S460" s="275"/>
      <c r="U460" s="275"/>
      <c r="V460" s="275"/>
      <c r="X460" s="312"/>
    </row>
    <row r="461" spans="1:22" ht="31.5">
      <c r="A461" s="329">
        <v>90</v>
      </c>
      <c r="B461" s="177"/>
      <c r="C461" s="213">
        <v>7370</v>
      </c>
      <c r="D461" s="402" t="s">
        <v>1886</v>
      </c>
      <c r="E461" s="627"/>
      <c r="F461" s="624"/>
      <c r="G461" s="465"/>
      <c r="H461" s="826">
        <f t="shared" si="94"/>
        <v>0</v>
      </c>
      <c r="I461" s="281">
        <v>1</v>
      </c>
      <c r="J461" s="309"/>
      <c r="M461" s="275"/>
      <c r="N461" s="275"/>
      <c r="R461" s="275"/>
      <c r="S461" s="275"/>
      <c r="U461" s="275"/>
      <c r="V461" s="275"/>
    </row>
    <row r="462" spans="1:22" ht="15.75">
      <c r="A462" s="329">
        <v>95</v>
      </c>
      <c r="B462" s="177"/>
      <c r="C462" s="178">
        <v>7391</v>
      </c>
      <c r="D462" s="206" t="s">
        <v>1887</v>
      </c>
      <c r="E462" s="593"/>
      <c r="F462" s="596"/>
      <c r="G462" s="310"/>
      <c r="H462" s="826">
        <f t="shared" si="94"/>
        <v>0</v>
      </c>
      <c r="I462" s="281">
        <v>1</v>
      </c>
      <c r="J462" s="309"/>
      <c r="M462" s="275"/>
      <c r="N462" s="275"/>
      <c r="R462" s="275"/>
      <c r="S462" s="275"/>
      <c r="U462" s="275"/>
      <c r="V462" s="275"/>
    </row>
    <row r="463" spans="1:22" ht="15.75">
      <c r="A463" s="329">
        <v>100</v>
      </c>
      <c r="B463" s="177"/>
      <c r="C463" s="178">
        <v>7392</v>
      </c>
      <c r="D463" s="206" t="s">
        <v>1888</v>
      </c>
      <c r="E463" s="593"/>
      <c r="F463" s="596"/>
      <c r="G463" s="310"/>
      <c r="H463" s="826">
        <f t="shared" si="94"/>
        <v>0</v>
      </c>
      <c r="I463" s="281">
        <v>1</v>
      </c>
      <c r="J463" s="309"/>
      <c r="M463" s="275"/>
      <c r="N463" s="275"/>
      <c r="R463" s="275"/>
      <c r="S463" s="275"/>
      <c r="U463" s="275"/>
      <c r="V463" s="275"/>
    </row>
    <row r="464" spans="1:22" ht="15.75">
      <c r="A464" s="329">
        <v>105</v>
      </c>
      <c r="B464" s="177"/>
      <c r="C464" s="184">
        <v>7393</v>
      </c>
      <c r="D464" s="183" t="s">
        <v>1889</v>
      </c>
      <c r="E464" s="593"/>
      <c r="F464" s="596"/>
      <c r="G464" s="310"/>
      <c r="H464" s="826">
        <f t="shared" si="94"/>
        <v>0</v>
      </c>
      <c r="I464" s="281">
        <v>1</v>
      </c>
      <c r="J464" s="309"/>
      <c r="M464" s="275"/>
      <c r="N464" s="275"/>
      <c r="R464" s="275"/>
      <c r="S464" s="275"/>
      <c r="U464" s="275"/>
      <c r="V464" s="275"/>
    </row>
    <row r="465" spans="1:57" s="470" customFormat="1" ht="15.75">
      <c r="A465" s="332">
        <v>110</v>
      </c>
      <c r="B465" s="181">
        <v>7900</v>
      </c>
      <c r="C465" s="1194" t="s">
        <v>1890</v>
      </c>
      <c r="D465" s="1195"/>
      <c r="E465" s="597">
        <f>+E466+E467</f>
        <v>0</v>
      </c>
      <c r="F465" s="393">
        <f>+F466+F467</f>
        <v>0</v>
      </c>
      <c r="G465" s="317">
        <f>+G466+G467</f>
        <v>0</v>
      </c>
      <c r="H465" s="317">
        <f>+H466+H467</f>
        <v>0</v>
      </c>
      <c r="I465" s="281">
        <v>1</v>
      </c>
      <c r="J465" s="309"/>
      <c r="K465" s="488"/>
      <c r="L465" s="488"/>
      <c r="M465" s="489"/>
      <c r="N465" s="488"/>
      <c r="O465" s="488"/>
      <c r="P465" s="489"/>
      <c r="Q465" s="488"/>
      <c r="R465" s="488"/>
      <c r="S465" s="489"/>
      <c r="T465" s="488"/>
      <c r="U465" s="488"/>
      <c r="V465" s="489"/>
      <c r="W465" s="488"/>
      <c r="X465" s="275"/>
      <c r="Y465" s="333"/>
      <c r="Z465" s="488"/>
      <c r="AA465" s="488"/>
      <c r="AB465" s="489"/>
      <c r="AC465" s="488"/>
      <c r="AD465" s="488"/>
      <c r="AE465" s="489"/>
      <c r="AF465" s="490"/>
      <c r="AG465" s="490"/>
      <c r="AH465" s="491"/>
      <c r="AI465" s="490"/>
      <c r="AJ465" s="490"/>
      <c r="AK465" s="491"/>
      <c r="AL465" s="490"/>
      <c r="AM465" s="490"/>
      <c r="AN465" s="492"/>
      <c r="AO465" s="490"/>
      <c r="AP465" s="490"/>
      <c r="AQ465" s="491"/>
      <c r="AR465" s="490"/>
      <c r="AS465" s="490"/>
      <c r="AT465" s="491"/>
      <c r="AU465" s="490"/>
      <c r="AV465" s="491"/>
      <c r="AW465" s="492"/>
      <c r="AX465" s="491"/>
      <c r="AY465" s="491"/>
      <c r="AZ465" s="490"/>
      <c r="BA465" s="490"/>
      <c r="BB465" s="491"/>
      <c r="BC465" s="490"/>
      <c r="BE465" s="490"/>
    </row>
    <row r="466" spans="1:243" s="498" customFormat="1" ht="15.75">
      <c r="A466" s="493">
        <v>115</v>
      </c>
      <c r="B466" s="177"/>
      <c r="C466" s="254">
        <v>7901</v>
      </c>
      <c r="D466" s="632" t="s">
        <v>1891</v>
      </c>
      <c r="E466" s="593"/>
      <c r="F466" s="596"/>
      <c r="G466" s="310"/>
      <c r="H466" s="826">
        <f>F466+G466</f>
        <v>0</v>
      </c>
      <c r="I466" s="281">
        <v>1</v>
      </c>
      <c r="J466" s="309"/>
      <c r="K466" s="494"/>
      <c r="L466" s="495"/>
      <c r="M466" s="494"/>
      <c r="N466" s="494"/>
      <c r="O466" s="495"/>
      <c r="P466" s="494"/>
      <c r="Q466" s="494"/>
      <c r="R466" s="495"/>
      <c r="S466" s="494"/>
      <c r="T466" s="494"/>
      <c r="U466" s="495"/>
      <c r="V466" s="494"/>
      <c r="W466" s="494"/>
      <c r="X466" s="275"/>
      <c r="Y466" s="494"/>
      <c r="Z466" s="494"/>
      <c r="AA466" s="495"/>
      <c r="AB466" s="494"/>
      <c r="AC466" s="494"/>
      <c r="AD466" s="495"/>
      <c r="AE466" s="494"/>
      <c r="AF466" s="494"/>
      <c r="AG466" s="495"/>
      <c r="AH466" s="494"/>
      <c r="AI466" s="494"/>
      <c r="AJ466" s="495"/>
      <c r="AK466" s="494"/>
      <c r="AL466" s="494"/>
      <c r="AM466" s="496"/>
      <c r="AN466" s="494"/>
      <c r="AO466" s="494"/>
      <c r="AP466" s="495"/>
      <c r="AQ466" s="494"/>
      <c r="AR466" s="494"/>
      <c r="AS466" s="495"/>
      <c r="AT466" s="494"/>
      <c r="AU466" s="495"/>
      <c r="AV466" s="496"/>
      <c r="AW466" s="495"/>
      <c r="AX466" s="495"/>
      <c r="AY466" s="494"/>
      <c r="AZ466" s="494"/>
      <c r="BA466" s="495"/>
      <c r="BB466" s="494"/>
      <c r="BC466" s="497"/>
      <c r="BD466" s="494"/>
      <c r="BE466" s="497"/>
      <c r="BF466" s="497"/>
      <c r="BG466" s="497"/>
      <c r="BH466" s="497"/>
      <c r="BI466" s="497"/>
      <c r="BJ466" s="497"/>
      <c r="BK466" s="497"/>
      <c r="BL466" s="497"/>
      <c r="BM466" s="497"/>
      <c r="BN466" s="497"/>
      <c r="BO466" s="497"/>
      <c r="BP466" s="497"/>
      <c r="BQ466" s="497"/>
      <c r="BR466" s="497"/>
      <c r="BS466" s="497"/>
      <c r="BT466" s="497"/>
      <c r="BU466" s="497"/>
      <c r="BV466" s="497"/>
      <c r="BW466" s="497"/>
      <c r="BX466" s="497"/>
      <c r="BY466" s="497"/>
      <c r="BZ466" s="497"/>
      <c r="CA466" s="497"/>
      <c r="CB466" s="497"/>
      <c r="CC466" s="497"/>
      <c r="CD466" s="497"/>
      <c r="CE466" s="497"/>
      <c r="CF466" s="497"/>
      <c r="CG466" s="497"/>
      <c r="CH466" s="497"/>
      <c r="CI466" s="497"/>
      <c r="CJ466" s="497"/>
      <c r="CK466" s="497"/>
      <c r="CL466" s="497"/>
      <c r="CM466" s="497"/>
      <c r="CN466" s="497"/>
      <c r="CO466" s="497"/>
      <c r="CP466" s="497"/>
      <c r="CQ466" s="497"/>
      <c r="CR466" s="497"/>
      <c r="CS466" s="497"/>
      <c r="CT466" s="497"/>
      <c r="CU466" s="497"/>
      <c r="CV466" s="497"/>
      <c r="CW466" s="497"/>
      <c r="CX466" s="497"/>
      <c r="CY466" s="497"/>
      <c r="CZ466" s="497"/>
      <c r="DA466" s="497"/>
      <c r="DB466" s="497"/>
      <c r="DC466" s="497"/>
      <c r="DD466" s="497"/>
      <c r="DE466" s="497"/>
      <c r="DF466" s="497"/>
      <c r="DG466" s="497"/>
      <c r="DH466" s="497"/>
      <c r="DI466" s="497"/>
      <c r="DJ466" s="497"/>
      <c r="DK466" s="497"/>
      <c r="DL466" s="497"/>
      <c r="DM466" s="497"/>
      <c r="DN466" s="497"/>
      <c r="DO466" s="497"/>
      <c r="DP466" s="497"/>
      <c r="DQ466" s="497"/>
      <c r="DR466" s="497"/>
      <c r="DS466" s="497"/>
      <c r="DT466" s="497"/>
      <c r="DU466" s="497"/>
      <c r="DV466" s="497"/>
      <c r="DW466" s="497"/>
      <c r="DX466" s="497"/>
      <c r="DY466" s="497"/>
      <c r="DZ466" s="497"/>
      <c r="EA466" s="497"/>
      <c r="EB466" s="497"/>
      <c r="EC466" s="497"/>
      <c r="ED466" s="497"/>
      <c r="EE466" s="497"/>
      <c r="EF466" s="497"/>
      <c r="EG466" s="497"/>
      <c r="EH466" s="497"/>
      <c r="EI466" s="497"/>
      <c r="EJ466" s="497"/>
      <c r="EK466" s="497"/>
      <c r="EL466" s="497"/>
      <c r="EM466" s="497"/>
      <c r="EN466" s="497"/>
      <c r="EO466" s="497"/>
      <c r="EP466" s="497"/>
      <c r="EQ466" s="497"/>
      <c r="ER466" s="497"/>
      <c r="ES466" s="497"/>
      <c r="ET466" s="497"/>
      <c r="EU466" s="497"/>
      <c r="EV466" s="497"/>
      <c r="EW466" s="497"/>
      <c r="EX466" s="497"/>
      <c r="EY466" s="497"/>
      <c r="EZ466" s="497"/>
      <c r="FA466" s="497"/>
      <c r="FB466" s="497"/>
      <c r="FC466" s="497"/>
      <c r="FD466" s="497"/>
      <c r="FE466" s="497"/>
      <c r="FF466" s="497"/>
      <c r="FG466" s="497"/>
      <c r="FH466" s="497"/>
      <c r="FI466" s="497"/>
      <c r="FJ466" s="497"/>
      <c r="FK466" s="497"/>
      <c r="FL466" s="497"/>
      <c r="FM466" s="497"/>
      <c r="FN466" s="497"/>
      <c r="FO466" s="497"/>
      <c r="FP466" s="497"/>
      <c r="FQ466" s="497"/>
      <c r="FR466" s="497"/>
      <c r="FS466" s="497"/>
      <c r="FT466" s="497"/>
      <c r="FU466" s="497"/>
      <c r="FV466" s="497"/>
      <c r="FW466" s="497"/>
      <c r="FX466" s="497"/>
      <c r="FY466" s="497"/>
      <c r="FZ466" s="497"/>
      <c r="GA466" s="497"/>
      <c r="GB466" s="497"/>
      <c r="GC466" s="497"/>
      <c r="GD466" s="497"/>
      <c r="GE466" s="497"/>
      <c r="GF466" s="497"/>
      <c r="GG466" s="497"/>
      <c r="GH466" s="497"/>
      <c r="GI466" s="497"/>
      <c r="GJ466" s="497"/>
      <c r="GK466" s="497"/>
      <c r="GL466" s="497"/>
      <c r="GM466" s="497"/>
      <c r="GN466" s="497"/>
      <c r="GO466" s="497"/>
      <c r="GP466" s="497"/>
      <c r="GQ466" s="497"/>
      <c r="GR466" s="497"/>
      <c r="GS466" s="497"/>
      <c r="GT466" s="497"/>
      <c r="GU466" s="497"/>
      <c r="GV466" s="497"/>
      <c r="GW466" s="497"/>
      <c r="GX466" s="497"/>
      <c r="GY466" s="497"/>
      <c r="GZ466" s="497"/>
      <c r="HA466" s="497"/>
      <c r="HB466" s="497"/>
      <c r="HC466" s="497"/>
      <c r="HD466" s="497"/>
      <c r="HE466" s="497"/>
      <c r="HF466" s="497"/>
      <c r="HG466" s="497"/>
      <c r="HH466" s="497"/>
      <c r="HI466" s="497"/>
      <c r="HJ466" s="497"/>
      <c r="HK466" s="497"/>
      <c r="HL466" s="497"/>
      <c r="HM466" s="497"/>
      <c r="HN466" s="497"/>
      <c r="HO466" s="497"/>
      <c r="HP466" s="497"/>
      <c r="HQ466" s="497"/>
      <c r="HR466" s="497"/>
      <c r="HS466" s="497"/>
      <c r="HT466" s="497"/>
      <c r="HU466" s="497"/>
      <c r="HV466" s="497"/>
      <c r="HW466" s="497"/>
      <c r="HX466" s="497"/>
      <c r="HY466" s="497"/>
      <c r="HZ466" s="497"/>
      <c r="IA466" s="497"/>
      <c r="IB466" s="497"/>
      <c r="IC466" s="497"/>
      <c r="ID466" s="497"/>
      <c r="IE466" s="497"/>
      <c r="IF466" s="497"/>
      <c r="IG466" s="497"/>
      <c r="IH466" s="497"/>
      <c r="II466" s="497"/>
    </row>
    <row r="467" spans="1:243" s="498" customFormat="1" ht="15.75">
      <c r="A467" s="493">
        <v>120</v>
      </c>
      <c r="B467" s="177"/>
      <c r="C467" s="255">
        <v>7902</v>
      </c>
      <c r="D467" s="633" t="s">
        <v>1892</v>
      </c>
      <c r="E467" s="593"/>
      <c r="F467" s="596"/>
      <c r="G467" s="310"/>
      <c r="H467" s="826">
        <f>F467+G467</f>
        <v>0</v>
      </c>
      <c r="I467" s="281">
        <v>1</v>
      </c>
      <c r="J467" s="309"/>
      <c r="K467" s="494"/>
      <c r="L467" s="495"/>
      <c r="M467" s="494"/>
      <c r="N467" s="494"/>
      <c r="O467" s="495"/>
      <c r="P467" s="494"/>
      <c r="Q467" s="494"/>
      <c r="R467" s="495"/>
      <c r="S467" s="494"/>
      <c r="T467" s="494"/>
      <c r="U467" s="495"/>
      <c r="V467" s="494"/>
      <c r="W467" s="494"/>
      <c r="X467" s="488"/>
      <c r="Y467" s="494"/>
      <c r="Z467" s="494"/>
      <c r="AA467" s="495"/>
      <c r="AB467" s="494"/>
      <c r="AC467" s="494"/>
      <c r="AD467" s="495"/>
      <c r="AE467" s="494"/>
      <c r="AF467" s="494"/>
      <c r="AG467" s="495"/>
      <c r="AH467" s="494"/>
      <c r="AI467" s="494"/>
      <c r="AJ467" s="495"/>
      <c r="AK467" s="494"/>
      <c r="AL467" s="494"/>
      <c r="AM467" s="496"/>
      <c r="AN467" s="494"/>
      <c r="AO467" s="494"/>
      <c r="AP467" s="495"/>
      <c r="AQ467" s="494"/>
      <c r="AR467" s="494"/>
      <c r="AS467" s="495"/>
      <c r="AT467" s="494"/>
      <c r="AU467" s="495"/>
      <c r="AV467" s="496"/>
      <c r="AW467" s="495"/>
      <c r="AX467" s="495"/>
      <c r="AY467" s="494"/>
      <c r="AZ467" s="494"/>
      <c r="BA467" s="495"/>
      <c r="BB467" s="494"/>
      <c r="BC467" s="497"/>
      <c r="BD467" s="494"/>
      <c r="BE467" s="497"/>
      <c r="BF467" s="497"/>
      <c r="BG467" s="497"/>
      <c r="BH467" s="497"/>
      <c r="BI467" s="497"/>
      <c r="BJ467" s="497"/>
      <c r="BK467" s="497"/>
      <c r="BL467" s="497"/>
      <c r="BM467" s="497"/>
      <c r="BN467" s="497"/>
      <c r="BO467" s="497"/>
      <c r="BP467" s="497"/>
      <c r="BQ467" s="497"/>
      <c r="BR467" s="497"/>
      <c r="BS467" s="497"/>
      <c r="BT467" s="497"/>
      <c r="BU467" s="497"/>
      <c r="BV467" s="497"/>
      <c r="BW467" s="497"/>
      <c r="BX467" s="497"/>
      <c r="BY467" s="497"/>
      <c r="BZ467" s="497"/>
      <c r="CA467" s="497"/>
      <c r="CB467" s="497"/>
      <c r="CC467" s="497"/>
      <c r="CD467" s="497"/>
      <c r="CE467" s="497"/>
      <c r="CF467" s="497"/>
      <c r="CG467" s="497"/>
      <c r="CH467" s="497"/>
      <c r="CI467" s="497"/>
      <c r="CJ467" s="497"/>
      <c r="CK467" s="497"/>
      <c r="CL467" s="497"/>
      <c r="CM467" s="497"/>
      <c r="CN467" s="497"/>
      <c r="CO467" s="497"/>
      <c r="CP467" s="497"/>
      <c r="CQ467" s="497"/>
      <c r="CR467" s="497"/>
      <c r="CS467" s="497"/>
      <c r="CT467" s="497"/>
      <c r="CU467" s="497"/>
      <c r="CV467" s="497"/>
      <c r="CW467" s="497"/>
      <c r="CX467" s="497"/>
      <c r="CY467" s="497"/>
      <c r="CZ467" s="497"/>
      <c r="DA467" s="497"/>
      <c r="DB467" s="497"/>
      <c r="DC467" s="497"/>
      <c r="DD467" s="497"/>
      <c r="DE467" s="497"/>
      <c r="DF467" s="497"/>
      <c r="DG467" s="497"/>
      <c r="DH467" s="497"/>
      <c r="DI467" s="497"/>
      <c r="DJ467" s="497"/>
      <c r="DK467" s="497"/>
      <c r="DL467" s="497"/>
      <c r="DM467" s="497"/>
      <c r="DN467" s="497"/>
      <c r="DO467" s="497"/>
      <c r="DP467" s="497"/>
      <c r="DQ467" s="497"/>
      <c r="DR467" s="497"/>
      <c r="DS467" s="497"/>
      <c r="DT467" s="497"/>
      <c r="DU467" s="497"/>
      <c r="DV467" s="497"/>
      <c r="DW467" s="497"/>
      <c r="DX467" s="497"/>
      <c r="DY467" s="497"/>
      <c r="DZ467" s="497"/>
      <c r="EA467" s="497"/>
      <c r="EB467" s="497"/>
      <c r="EC467" s="497"/>
      <c r="ED467" s="497"/>
      <c r="EE467" s="497"/>
      <c r="EF467" s="497"/>
      <c r="EG467" s="497"/>
      <c r="EH467" s="497"/>
      <c r="EI467" s="497"/>
      <c r="EJ467" s="497"/>
      <c r="EK467" s="497"/>
      <c r="EL467" s="497"/>
      <c r="EM467" s="497"/>
      <c r="EN467" s="497"/>
      <c r="EO467" s="497"/>
      <c r="EP467" s="497"/>
      <c r="EQ467" s="497"/>
      <c r="ER467" s="497"/>
      <c r="ES467" s="497"/>
      <c r="ET467" s="497"/>
      <c r="EU467" s="497"/>
      <c r="EV467" s="497"/>
      <c r="EW467" s="497"/>
      <c r="EX467" s="497"/>
      <c r="EY467" s="497"/>
      <c r="EZ467" s="497"/>
      <c r="FA467" s="497"/>
      <c r="FB467" s="497"/>
      <c r="FC467" s="497"/>
      <c r="FD467" s="497"/>
      <c r="FE467" s="497"/>
      <c r="FF467" s="497"/>
      <c r="FG467" s="497"/>
      <c r="FH467" s="497"/>
      <c r="FI467" s="497"/>
      <c r="FJ467" s="497"/>
      <c r="FK467" s="497"/>
      <c r="FL467" s="497"/>
      <c r="FM467" s="497"/>
      <c r="FN467" s="497"/>
      <c r="FO467" s="497"/>
      <c r="FP467" s="497"/>
      <c r="FQ467" s="497"/>
      <c r="FR467" s="497"/>
      <c r="FS467" s="497"/>
      <c r="FT467" s="497"/>
      <c r="FU467" s="497"/>
      <c r="FV467" s="497"/>
      <c r="FW467" s="497"/>
      <c r="FX467" s="497"/>
      <c r="FY467" s="497"/>
      <c r="FZ467" s="497"/>
      <c r="GA467" s="497"/>
      <c r="GB467" s="497"/>
      <c r="GC467" s="497"/>
      <c r="GD467" s="497"/>
      <c r="GE467" s="497"/>
      <c r="GF467" s="497"/>
      <c r="GG467" s="497"/>
      <c r="GH467" s="497"/>
      <c r="GI467" s="497"/>
      <c r="GJ467" s="497"/>
      <c r="GK467" s="497"/>
      <c r="GL467" s="497"/>
      <c r="GM467" s="497"/>
      <c r="GN467" s="497"/>
      <c r="GO467" s="497"/>
      <c r="GP467" s="497"/>
      <c r="GQ467" s="497"/>
      <c r="GR467" s="497"/>
      <c r="GS467" s="497"/>
      <c r="GT467" s="497"/>
      <c r="GU467" s="497"/>
      <c r="GV467" s="497"/>
      <c r="GW467" s="497"/>
      <c r="GX467" s="497"/>
      <c r="GY467" s="497"/>
      <c r="GZ467" s="497"/>
      <c r="HA467" s="497"/>
      <c r="HB467" s="497"/>
      <c r="HC467" s="497"/>
      <c r="HD467" s="497"/>
      <c r="HE467" s="497"/>
      <c r="HF467" s="497"/>
      <c r="HG467" s="497"/>
      <c r="HH467" s="497"/>
      <c r="HI467" s="497"/>
      <c r="HJ467" s="497"/>
      <c r="HK467" s="497"/>
      <c r="HL467" s="497"/>
      <c r="HM467" s="497"/>
      <c r="HN467" s="497"/>
      <c r="HO467" s="497"/>
      <c r="HP467" s="497"/>
      <c r="HQ467" s="497"/>
      <c r="HR467" s="497"/>
      <c r="HS467" s="497"/>
      <c r="HT467" s="497"/>
      <c r="HU467" s="497"/>
      <c r="HV467" s="497"/>
      <c r="HW467" s="497"/>
      <c r="HX467" s="497"/>
      <c r="HY467" s="497"/>
      <c r="HZ467" s="497"/>
      <c r="IA467" s="497"/>
      <c r="IB467" s="497"/>
      <c r="IC467" s="497"/>
      <c r="ID467" s="497"/>
      <c r="IE467" s="497"/>
      <c r="IF467" s="497"/>
      <c r="IG467" s="497"/>
      <c r="IH467" s="497"/>
      <c r="II467" s="497"/>
    </row>
    <row r="468" spans="1:24" s="312" customFormat="1" ht="15.75">
      <c r="A468" s="328">
        <v>125</v>
      </c>
      <c r="B468" s="181">
        <v>8000</v>
      </c>
      <c r="C468" s="1175" t="s">
        <v>1893</v>
      </c>
      <c r="D468" s="1175"/>
      <c r="E468" s="626">
        <f>SUM(E469:E483)</f>
        <v>0</v>
      </c>
      <c r="F468" s="623">
        <f>SUM(F469:F483)</f>
        <v>0</v>
      </c>
      <c r="G468" s="463">
        <f>SUM(G469:G483)</f>
        <v>0</v>
      </c>
      <c r="H468" s="463">
        <f>SUM(H469:H483)</f>
        <v>0</v>
      </c>
      <c r="I468" s="281">
        <v>1</v>
      </c>
      <c r="J468" s="309"/>
      <c r="O468" s="487"/>
      <c r="X468" s="496"/>
    </row>
    <row r="469" spans="1:24" ht="15.75">
      <c r="A469" s="329">
        <v>130</v>
      </c>
      <c r="B469" s="182"/>
      <c r="C469" s="186">
        <v>8011</v>
      </c>
      <c r="D469" s="179" t="s">
        <v>1894</v>
      </c>
      <c r="E469" s="593"/>
      <c r="F469" s="596"/>
      <c r="G469" s="310"/>
      <c r="H469" s="826">
        <f aca="true" t="shared" si="95" ref="H469:H483">F469+G469</f>
        <v>0</v>
      </c>
      <c r="I469" s="281">
        <v>1</v>
      </c>
      <c r="J469" s="309"/>
      <c r="M469" s="275"/>
      <c r="N469" s="275"/>
      <c r="R469" s="275"/>
      <c r="S469" s="275"/>
      <c r="U469" s="275"/>
      <c r="V469" s="275"/>
      <c r="X469" s="496"/>
    </row>
    <row r="470" spans="1:24" ht="15.75">
      <c r="A470" s="329">
        <v>135</v>
      </c>
      <c r="B470" s="182"/>
      <c r="C470" s="178">
        <v>8012</v>
      </c>
      <c r="D470" s="180" t="s">
        <v>1895</v>
      </c>
      <c r="E470" s="593"/>
      <c r="F470" s="596"/>
      <c r="G470" s="310"/>
      <c r="H470" s="826">
        <f t="shared" si="95"/>
        <v>0</v>
      </c>
      <c r="I470" s="281">
        <v>1</v>
      </c>
      <c r="J470" s="309"/>
      <c r="M470" s="275"/>
      <c r="N470" s="275"/>
      <c r="R470" s="275"/>
      <c r="S470" s="275"/>
      <c r="U470" s="275"/>
      <c r="V470" s="275"/>
      <c r="X470" s="312"/>
    </row>
    <row r="471" spans="1:22" ht="29.25" customHeight="1">
      <c r="A471" s="329">
        <v>140</v>
      </c>
      <c r="B471" s="182"/>
      <c r="C471" s="178">
        <v>8017</v>
      </c>
      <c r="D471" s="180" t="s">
        <v>1896</v>
      </c>
      <c r="E471" s="593"/>
      <c r="F471" s="596"/>
      <c r="G471" s="310"/>
      <c r="H471" s="826">
        <f t="shared" si="95"/>
        <v>0</v>
      </c>
      <c r="I471" s="281">
        <v>1</v>
      </c>
      <c r="J471" s="309"/>
      <c r="M471" s="275"/>
      <c r="N471" s="275"/>
      <c r="R471" s="275"/>
      <c r="S471" s="275"/>
      <c r="U471" s="275"/>
      <c r="V471" s="275"/>
    </row>
    <row r="472" spans="1:22" ht="15.75">
      <c r="A472" s="329">
        <v>145</v>
      </c>
      <c r="B472" s="182"/>
      <c r="C472" s="215">
        <v>8018</v>
      </c>
      <c r="D472" s="256" t="s">
        <v>1897</v>
      </c>
      <c r="E472" s="593"/>
      <c r="F472" s="596"/>
      <c r="G472" s="310"/>
      <c r="H472" s="826">
        <f t="shared" si="95"/>
        <v>0</v>
      </c>
      <c r="I472" s="281">
        <v>1</v>
      </c>
      <c r="J472" s="309"/>
      <c r="M472" s="275"/>
      <c r="N472" s="275"/>
      <c r="R472" s="275"/>
      <c r="S472" s="275"/>
      <c r="U472" s="275"/>
      <c r="V472" s="275"/>
    </row>
    <row r="473" spans="1:22" ht="15.75">
      <c r="A473" s="329">
        <v>150</v>
      </c>
      <c r="B473" s="182"/>
      <c r="C473" s="211">
        <v>8031</v>
      </c>
      <c r="D473" s="212" t="s">
        <v>1898</v>
      </c>
      <c r="E473" s="593"/>
      <c r="F473" s="596"/>
      <c r="G473" s="310"/>
      <c r="H473" s="826">
        <f t="shared" si="95"/>
        <v>0</v>
      </c>
      <c r="I473" s="281">
        <v>1</v>
      </c>
      <c r="J473" s="309"/>
      <c r="M473" s="275"/>
      <c r="N473" s="275"/>
      <c r="R473" s="275"/>
      <c r="S473" s="275"/>
      <c r="U473" s="275"/>
      <c r="V473" s="275"/>
    </row>
    <row r="474" spans="1:22" ht="15.75">
      <c r="A474" s="329">
        <v>155</v>
      </c>
      <c r="B474" s="182"/>
      <c r="C474" s="178">
        <v>8032</v>
      </c>
      <c r="D474" s="180" t="s">
        <v>1899</v>
      </c>
      <c r="E474" s="593"/>
      <c r="F474" s="596"/>
      <c r="G474" s="310"/>
      <c r="H474" s="826">
        <f t="shared" si="95"/>
        <v>0</v>
      </c>
      <c r="I474" s="281">
        <v>1</v>
      </c>
      <c r="J474" s="309"/>
      <c r="M474" s="275"/>
      <c r="N474" s="275"/>
      <c r="R474" s="275"/>
      <c r="S474" s="275"/>
      <c r="U474" s="275"/>
      <c r="V474" s="275"/>
    </row>
    <row r="475" spans="1:22" ht="24.75" customHeight="1">
      <c r="A475" s="329">
        <v>175</v>
      </c>
      <c r="B475" s="182"/>
      <c r="C475" s="178">
        <v>8037</v>
      </c>
      <c r="D475" s="180" t="s">
        <v>1900</v>
      </c>
      <c r="E475" s="593"/>
      <c r="F475" s="596"/>
      <c r="G475" s="310"/>
      <c r="H475" s="826">
        <f t="shared" si="95"/>
        <v>0</v>
      </c>
      <c r="I475" s="281">
        <v>1</v>
      </c>
      <c r="J475" s="309"/>
      <c r="M475" s="275"/>
      <c r="N475" s="275"/>
      <c r="R475" s="275"/>
      <c r="S475" s="275"/>
      <c r="U475" s="275"/>
      <c r="V475" s="275"/>
    </row>
    <row r="476" spans="1:22" ht="15.75">
      <c r="A476" s="329">
        <v>180</v>
      </c>
      <c r="B476" s="182"/>
      <c r="C476" s="215">
        <v>8038</v>
      </c>
      <c r="D476" s="256" t="s">
        <v>888</v>
      </c>
      <c r="E476" s="593"/>
      <c r="F476" s="596"/>
      <c r="G476" s="310"/>
      <c r="H476" s="826">
        <f t="shared" si="95"/>
        <v>0</v>
      </c>
      <c r="I476" s="281">
        <v>1</v>
      </c>
      <c r="J476" s="309"/>
      <c r="M476" s="275"/>
      <c r="N476" s="275"/>
      <c r="R476" s="275"/>
      <c r="S476" s="275"/>
      <c r="U476" s="275"/>
      <c r="V476" s="275"/>
    </row>
    <row r="477" spans="1:22" ht="15.75">
      <c r="A477" s="329">
        <v>185</v>
      </c>
      <c r="B477" s="182"/>
      <c r="C477" s="211">
        <v>8051</v>
      </c>
      <c r="D477" s="212" t="s">
        <v>889</v>
      </c>
      <c r="E477" s="593"/>
      <c r="F477" s="596"/>
      <c r="G477" s="310"/>
      <c r="H477" s="826">
        <f t="shared" si="95"/>
        <v>0</v>
      </c>
      <c r="I477" s="281">
        <v>1</v>
      </c>
      <c r="J477" s="309"/>
      <c r="M477" s="275"/>
      <c r="N477" s="275"/>
      <c r="R477" s="275"/>
      <c r="S477" s="275"/>
      <c r="U477" s="275"/>
      <c r="V477" s="275"/>
    </row>
    <row r="478" spans="1:22" ht="15.75">
      <c r="A478" s="329">
        <v>190</v>
      </c>
      <c r="B478" s="182"/>
      <c r="C478" s="178">
        <v>8052</v>
      </c>
      <c r="D478" s="180" t="s">
        <v>890</v>
      </c>
      <c r="E478" s="593"/>
      <c r="F478" s="596"/>
      <c r="G478" s="310"/>
      <c r="H478" s="826">
        <f t="shared" si="95"/>
        <v>0</v>
      </c>
      <c r="I478" s="281">
        <v>1</v>
      </c>
      <c r="J478" s="309"/>
      <c r="M478" s="275"/>
      <c r="N478" s="275"/>
      <c r="R478" s="275"/>
      <c r="S478" s="275"/>
      <c r="U478" s="275"/>
      <c r="V478" s="275"/>
    </row>
    <row r="479" spans="1:22" ht="31.5">
      <c r="A479" s="329">
        <v>195</v>
      </c>
      <c r="B479" s="182"/>
      <c r="C479" s="178">
        <v>8057</v>
      </c>
      <c r="D479" s="180" t="s">
        <v>891</v>
      </c>
      <c r="E479" s="593"/>
      <c r="F479" s="596"/>
      <c r="G479" s="310"/>
      <c r="H479" s="826">
        <f t="shared" si="95"/>
        <v>0</v>
      </c>
      <c r="I479" s="281">
        <v>1</v>
      </c>
      <c r="J479" s="309"/>
      <c r="M479" s="275"/>
      <c r="N479" s="275"/>
      <c r="R479" s="275"/>
      <c r="S479" s="275"/>
      <c r="U479" s="275"/>
      <c r="V479" s="275"/>
    </row>
    <row r="480" spans="1:22" ht="15.75">
      <c r="A480" s="329">
        <v>200</v>
      </c>
      <c r="B480" s="182"/>
      <c r="C480" s="215">
        <v>8058</v>
      </c>
      <c r="D480" s="256" t="s">
        <v>892</v>
      </c>
      <c r="E480" s="593"/>
      <c r="F480" s="596"/>
      <c r="G480" s="310"/>
      <c r="H480" s="826">
        <f t="shared" si="95"/>
        <v>0</v>
      </c>
      <c r="I480" s="281">
        <v>1</v>
      </c>
      <c r="J480" s="309"/>
      <c r="M480" s="275"/>
      <c r="N480" s="275"/>
      <c r="R480" s="275"/>
      <c r="S480" s="275"/>
      <c r="U480" s="275"/>
      <c r="V480" s="275"/>
    </row>
    <row r="481" spans="1:22" ht="15.75">
      <c r="A481" s="329">
        <v>205</v>
      </c>
      <c r="B481" s="182"/>
      <c r="C481" s="213">
        <v>8080</v>
      </c>
      <c r="D481" s="257" t="s">
        <v>1942</v>
      </c>
      <c r="E481" s="593"/>
      <c r="F481" s="596"/>
      <c r="G481" s="310"/>
      <c r="H481" s="826">
        <f t="shared" si="95"/>
        <v>0</v>
      </c>
      <c r="I481" s="281">
        <v>1</v>
      </c>
      <c r="J481" s="309"/>
      <c r="M481" s="275"/>
      <c r="N481" s="275"/>
      <c r="R481" s="275"/>
      <c r="S481" s="275"/>
      <c r="U481" s="275"/>
      <c r="V481" s="275"/>
    </row>
    <row r="482" spans="1:22" ht="15.75">
      <c r="A482" s="329">
        <v>210</v>
      </c>
      <c r="B482" s="182"/>
      <c r="C482" s="178">
        <v>8097</v>
      </c>
      <c r="D482" s="206" t="s">
        <v>893</v>
      </c>
      <c r="E482" s="593"/>
      <c r="F482" s="596"/>
      <c r="G482" s="310"/>
      <c r="H482" s="826">
        <f t="shared" si="95"/>
        <v>0</v>
      </c>
      <c r="I482" s="281">
        <v>1</v>
      </c>
      <c r="J482" s="309"/>
      <c r="M482" s="275"/>
      <c r="N482" s="275"/>
      <c r="R482" s="275"/>
      <c r="S482" s="275"/>
      <c r="U482" s="275"/>
      <c r="V482" s="275"/>
    </row>
    <row r="483" spans="1:22" ht="15.75">
      <c r="A483" s="329">
        <v>215</v>
      </c>
      <c r="B483" s="182"/>
      <c r="C483" s="184">
        <v>8098</v>
      </c>
      <c r="D483" s="197" t="s">
        <v>894</v>
      </c>
      <c r="E483" s="593"/>
      <c r="F483" s="596"/>
      <c r="G483" s="310"/>
      <c r="H483" s="826">
        <f t="shared" si="95"/>
        <v>0</v>
      </c>
      <c r="I483" s="281">
        <v>1</v>
      </c>
      <c r="J483" s="309"/>
      <c r="M483" s="275"/>
      <c r="N483" s="275"/>
      <c r="R483" s="275"/>
      <c r="S483" s="275"/>
      <c r="U483" s="275"/>
      <c r="V483" s="275"/>
    </row>
    <row r="484" spans="1:24" s="312" customFormat="1" ht="33" customHeight="1">
      <c r="A484" s="328">
        <v>220</v>
      </c>
      <c r="B484" s="181">
        <v>8100</v>
      </c>
      <c r="C484" s="1191" t="s">
        <v>895</v>
      </c>
      <c r="D484" s="1192"/>
      <c r="E484" s="626">
        <f>SUM(E485:E488)</f>
        <v>0</v>
      </c>
      <c r="F484" s="623">
        <f>SUM(F485:F488)</f>
        <v>0</v>
      </c>
      <c r="G484" s="463">
        <f>SUM(G485:G488)</f>
        <v>0</v>
      </c>
      <c r="H484" s="463">
        <f>SUM(H485:H488)</f>
        <v>0</v>
      </c>
      <c r="I484" s="281">
        <v>1</v>
      </c>
      <c r="J484" s="309"/>
      <c r="O484" s="487"/>
      <c r="X484" s="275"/>
    </row>
    <row r="485" spans="1:22" ht="31.5">
      <c r="A485" s="329">
        <v>225</v>
      </c>
      <c r="B485" s="177"/>
      <c r="C485" s="186">
        <v>8111</v>
      </c>
      <c r="D485" s="189" t="s">
        <v>896</v>
      </c>
      <c r="E485" s="593"/>
      <c r="F485" s="596"/>
      <c r="G485" s="310"/>
      <c r="H485" s="826">
        <f>F485+G485</f>
        <v>0</v>
      </c>
      <c r="I485" s="281">
        <v>1</v>
      </c>
      <c r="J485" s="309"/>
      <c r="M485" s="275"/>
      <c r="N485" s="275"/>
      <c r="R485" s="275"/>
      <c r="S485" s="275"/>
      <c r="U485" s="275"/>
      <c r="V485" s="275"/>
    </row>
    <row r="486" spans="1:24" ht="31.5">
      <c r="A486" s="329">
        <v>230</v>
      </c>
      <c r="B486" s="177"/>
      <c r="C486" s="215">
        <v>8112</v>
      </c>
      <c r="D486" s="217" t="s">
        <v>897</v>
      </c>
      <c r="E486" s="593"/>
      <c r="F486" s="596"/>
      <c r="G486" s="310"/>
      <c r="H486" s="826">
        <f>F486+G486</f>
        <v>0</v>
      </c>
      <c r="I486" s="281">
        <v>1</v>
      </c>
      <c r="J486" s="309"/>
      <c r="M486" s="275"/>
      <c r="N486" s="275"/>
      <c r="R486" s="275"/>
      <c r="S486" s="275"/>
      <c r="U486" s="275"/>
      <c r="V486" s="275"/>
      <c r="X486" s="312"/>
    </row>
    <row r="487" spans="1:22" ht="31.5">
      <c r="A487" s="329">
        <v>235</v>
      </c>
      <c r="B487" s="185"/>
      <c r="C487" s="178">
        <v>8121</v>
      </c>
      <c r="D487" s="206" t="s">
        <v>898</v>
      </c>
      <c r="E487" s="593"/>
      <c r="F487" s="596"/>
      <c r="G487" s="310"/>
      <c r="H487" s="826">
        <f>F487+G487</f>
        <v>0</v>
      </c>
      <c r="I487" s="281">
        <v>1</v>
      </c>
      <c r="J487" s="309"/>
      <c r="M487" s="275"/>
      <c r="N487" s="275"/>
      <c r="R487" s="275"/>
      <c r="S487" s="275"/>
      <c r="U487" s="275"/>
      <c r="V487" s="275"/>
    </row>
    <row r="488" spans="1:22" ht="31.5">
      <c r="A488" s="329">
        <v>240</v>
      </c>
      <c r="B488" s="177"/>
      <c r="C488" s="184">
        <v>8122</v>
      </c>
      <c r="D488" s="197" t="s">
        <v>183</v>
      </c>
      <c r="E488" s="593"/>
      <c r="F488" s="596"/>
      <c r="G488" s="310"/>
      <c r="H488" s="826">
        <f>F488+G488</f>
        <v>0</v>
      </c>
      <c r="I488" s="281">
        <v>1</v>
      </c>
      <c r="J488" s="309"/>
      <c r="M488" s="275"/>
      <c r="N488" s="275"/>
      <c r="R488" s="275"/>
      <c r="S488" s="275"/>
      <c r="U488" s="275"/>
      <c r="V488" s="275"/>
    </row>
    <row r="489" spans="1:24" s="312" customFormat="1" ht="23.25" customHeight="1">
      <c r="A489" s="328">
        <v>245</v>
      </c>
      <c r="B489" s="181">
        <v>8200</v>
      </c>
      <c r="C489" s="1205" t="s">
        <v>184</v>
      </c>
      <c r="D489" s="1197"/>
      <c r="E489" s="597"/>
      <c r="F489" s="602"/>
      <c r="G489" s="324"/>
      <c r="H489" s="826">
        <f>F489+G489</f>
        <v>0</v>
      </c>
      <c r="I489" s="281">
        <v>1</v>
      </c>
      <c r="J489" s="309"/>
      <c r="O489" s="487"/>
      <c r="X489" s="275"/>
    </row>
    <row r="490" spans="1:24" s="312" customFormat="1" ht="15.75">
      <c r="A490" s="328">
        <v>255</v>
      </c>
      <c r="B490" s="181">
        <v>8300</v>
      </c>
      <c r="C490" s="1201" t="s">
        <v>185</v>
      </c>
      <c r="D490" s="1201"/>
      <c r="E490" s="626">
        <f>SUM(E491:E498)</f>
        <v>0</v>
      </c>
      <c r="F490" s="623">
        <f>SUM(F491:F498)</f>
        <v>0</v>
      </c>
      <c r="G490" s="463">
        <f>SUM(G491:G498)</f>
        <v>0</v>
      </c>
      <c r="H490" s="463">
        <f>SUM(H491:H498)</f>
        <v>0</v>
      </c>
      <c r="I490" s="281">
        <v>1</v>
      </c>
      <c r="J490" s="309"/>
      <c r="O490" s="487"/>
      <c r="X490" s="275"/>
    </row>
    <row r="491" spans="1:24" ht="18.75" customHeight="1">
      <c r="A491" s="330">
        <v>260</v>
      </c>
      <c r="B491" s="185"/>
      <c r="C491" s="186">
        <v>8311</v>
      </c>
      <c r="D491" s="189" t="s">
        <v>186</v>
      </c>
      <c r="E491" s="593"/>
      <c r="F491" s="596"/>
      <c r="G491" s="310"/>
      <c r="H491" s="826">
        <f aca="true" t="shared" si="96" ref="H491:H498">F491+G491</f>
        <v>0</v>
      </c>
      <c r="I491" s="281">
        <v>1</v>
      </c>
      <c r="J491" s="309"/>
      <c r="M491" s="275"/>
      <c r="N491" s="275"/>
      <c r="R491" s="275"/>
      <c r="S491" s="275"/>
      <c r="U491" s="275"/>
      <c r="V491" s="275"/>
      <c r="X491" s="312"/>
    </row>
    <row r="492" spans="1:24" ht="18.75" customHeight="1">
      <c r="A492" s="330">
        <v>261</v>
      </c>
      <c r="B492" s="177"/>
      <c r="C492" s="215">
        <v>8312</v>
      </c>
      <c r="D492" s="217" t="s">
        <v>187</v>
      </c>
      <c r="E492" s="593"/>
      <c r="F492" s="596"/>
      <c r="G492" s="310"/>
      <c r="H492" s="826">
        <f t="shared" si="96"/>
        <v>0</v>
      </c>
      <c r="I492" s="281">
        <v>1</v>
      </c>
      <c r="J492" s="309"/>
      <c r="M492" s="275"/>
      <c r="N492" s="275"/>
      <c r="R492" s="275"/>
      <c r="S492" s="275"/>
      <c r="U492" s="275"/>
      <c r="V492" s="275"/>
      <c r="X492" s="312"/>
    </row>
    <row r="493" spans="1:22" ht="18.75" customHeight="1">
      <c r="A493" s="330">
        <v>262</v>
      </c>
      <c r="B493" s="177"/>
      <c r="C493" s="178">
        <v>8321</v>
      </c>
      <c r="D493" s="206" t="s">
        <v>188</v>
      </c>
      <c r="E493" s="593"/>
      <c r="F493" s="596"/>
      <c r="G493" s="310"/>
      <c r="H493" s="826">
        <f t="shared" si="96"/>
        <v>0</v>
      </c>
      <c r="I493" s="281">
        <v>1</v>
      </c>
      <c r="J493" s="309"/>
      <c r="M493" s="275"/>
      <c r="N493" s="275"/>
      <c r="R493" s="275"/>
      <c r="S493" s="275"/>
      <c r="U493" s="275"/>
      <c r="V493" s="275"/>
    </row>
    <row r="494" spans="1:22" ht="18.75" customHeight="1">
      <c r="A494" s="330">
        <v>263</v>
      </c>
      <c r="B494" s="177"/>
      <c r="C494" s="184">
        <v>8322</v>
      </c>
      <c r="D494" s="197" t="s">
        <v>189</v>
      </c>
      <c r="E494" s="593"/>
      <c r="F494" s="596"/>
      <c r="G494" s="310"/>
      <c r="H494" s="826">
        <f t="shared" si="96"/>
        <v>0</v>
      </c>
      <c r="I494" s="281">
        <v>1</v>
      </c>
      <c r="J494" s="309"/>
      <c r="M494" s="275"/>
      <c r="N494" s="275"/>
      <c r="R494" s="275"/>
      <c r="S494" s="275"/>
      <c r="U494" s="275"/>
      <c r="V494" s="275"/>
    </row>
    <row r="495" spans="1:22" ht="18.75" customHeight="1">
      <c r="A495" s="330">
        <v>264</v>
      </c>
      <c r="B495" s="185"/>
      <c r="C495" s="186">
        <v>8371</v>
      </c>
      <c r="D495" s="189" t="s">
        <v>190</v>
      </c>
      <c r="E495" s="593"/>
      <c r="F495" s="596"/>
      <c r="G495" s="310"/>
      <c r="H495" s="826">
        <f t="shared" si="96"/>
        <v>0</v>
      </c>
      <c r="I495" s="281">
        <v>1</v>
      </c>
      <c r="J495" s="309"/>
      <c r="M495" s="275"/>
      <c r="N495" s="275"/>
      <c r="R495" s="275"/>
      <c r="S495" s="275"/>
      <c r="U495" s="275"/>
      <c r="V495" s="275"/>
    </row>
    <row r="496" spans="1:22" ht="18.75" customHeight="1">
      <c r="A496" s="330">
        <v>265</v>
      </c>
      <c r="B496" s="177"/>
      <c r="C496" s="215">
        <v>8372</v>
      </c>
      <c r="D496" s="217" t="s">
        <v>191</v>
      </c>
      <c r="E496" s="593"/>
      <c r="F496" s="596"/>
      <c r="G496" s="310"/>
      <c r="H496" s="826">
        <f t="shared" si="96"/>
        <v>0</v>
      </c>
      <c r="I496" s="281">
        <v>1</v>
      </c>
      <c r="J496" s="309"/>
      <c r="M496" s="275"/>
      <c r="N496" s="275"/>
      <c r="R496" s="275"/>
      <c r="S496" s="275"/>
      <c r="U496" s="275"/>
      <c r="V496" s="275"/>
    </row>
    <row r="497" spans="1:22" ht="18.75" customHeight="1">
      <c r="A497" s="330">
        <v>266</v>
      </c>
      <c r="B497" s="177"/>
      <c r="C497" s="178">
        <v>8381</v>
      </c>
      <c r="D497" s="206" t="s">
        <v>192</v>
      </c>
      <c r="E497" s="593"/>
      <c r="F497" s="596"/>
      <c r="G497" s="310"/>
      <c r="H497" s="826">
        <f t="shared" si="96"/>
        <v>0</v>
      </c>
      <c r="I497" s="281">
        <v>1</v>
      </c>
      <c r="J497" s="309"/>
      <c r="M497" s="275"/>
      <c r="N497" s="275"/>
      <c r="R497" s="275"/>
      <c r="S497" s="275"/>
      <c r="U497" s="275"/>
      <c r="V497" s="275"/>
    </row>
    <row r="498" spans="1:22" ht="18.75" customHeight="1">
      <c r="A498" s="330">
        <v>267</v>
      </c>
      <c r="B498" s="177"/>
      <c r="C498" s="184">
        <v>8382</v>
      </c>
      <c r="D498" s="197" t="s">
        <v>193</v>
      </c>
      <c r="E498" s="593"/>
      <c r="F498" s="596"/>
      <c r="G498" s="310"/>
      <c r="H498" s="826">
        <f t="shared" si="96"/>
        <v>0</v>
      </c>
      <c r="I498" s="281">
        <v>1</v>
      </c>
      <c r="J498" s="309"/>
      <c r="M498" s="275"/>
      <c r="N498" s="275"/>
      <c r="R498" s="275"/>
      <c r="S498" s="275"/>
      <c r="U498" s="275"/>
      <c r="V498" s="275"/>
    </row>
    <row r="499" spans="1:24" s="312" customFormat="1" ht="15.75">
      <c r="A499" s="328">
        <v>295</v>
      </c>
      <c r="B499" s="181">
        <v>8500</v>
      </c>
      <c r="C499" s="1175" t="s">
        <v>194</v>
      </c>
      <c r="D499" s="1175"/>
      <c r="E499" s="626">
        <f>SUM(E500:E502)</f>
        <v>0</v>
      </c>
      <c r="F499" s="623">
        <f>SUM(F500:F502)</f>
        <v>0</v>
      </c>
      <c r="G499" s="463">
        <f>SUM(G500:G502)</f>
        <v>0</v>
      </c>
      <c r="H499" s="463">
        <f>SUM(H500:H502)</f>
        <v>0</v>
      </c>
      <c r="I499" s="281">
        <v>1</v>
      </c>
      <c r="J499" s="309"/>
      <c r="O499" s="487"/>
      <c r="X499" s="275"/>
    </row>
    <row r="500" spans="1:22" ht="15.75">
      <c r="A500" s="329">
        <v>300</v>
      </c>
      <c r="B500" s="177"/>
      <c r="C500" s="186">
        <v>8501</v>
      </c>
      <c r="D500" s="179" t="s">
        <v>195</v>
      </c>
      <c r="E500" s="593"/>
      <c r="F500" s="596"/>
      <c r="G500" s="310"/>
      <c r="H500" s="826">
        <f>F500+G500</f>
        <v>0</v>
      </c>
      <c r="I500" s="281">
        <v>1</v>
      </c>
      <c r="J500" s="309"/>
      <c r="M500" s="275"/>
      <c r="N500" s="275"/>
      <c r="R500" s="275"/>
      <c r="S500" s="275"/>
      <c r="U500" s="275"/>
      <c r="V500" s="275"/>
    </row>
    <row r="501" spans="1:24" ht="15.75">
      <c r="A501" s="329">
        <v>305</v>
      </c>
      <c r="B501" s="177"/>
      <c r="C501" s="178">
        <v>8502</v>
      </c>
      <c r="D501" s="180" t="s">
        <v>196</v>
      </c>
      <c r="E501" s="593"/>
      <c r="F501" s="596"/>
      <c r="G501" s="310"/>
      <c r="H501" s="826">
        <f>F501+G501</f>
        <v>0</v>
      </c>
      <c r="I501" s="281">
        <v>1</v>
      </c>
      <c r="J501" s="309"/>
      <c r="M501" s="275"/>
      <c r="N501" s="275"/>
      <c r="R501" s="275"/>
      <c r="S501" s="275"/>
      <c r="U501" s="275"/>
      <c r="V501" s="275"/>
      <c r="X501" s="312"/>
    </row>
    <row r="502" spans="1:22" ht="15.75">
      <c r="A502" s="329">
        <v>310</v>
      </c>
      <c r="B502" s="177"/>
      <c r="C502" s="184">
        <v>8504</v>
      </c>
      <c r="D502" s="197" t="s">
        <v>197</v>
      </c>
      <c r="E502" s="593"/>
      <c r="F502" s="596"/>
      <c r="G502" s="310"/>
      <c r="H502" s="826">
        <f>F502+G502</f>
        <v>0</v>
      </c>
      <c r="I502" s="281">
        <v>1</v>
      </c>
      <c r="J502" s="309"/>
      <c r="M502" s="275"/>
      <c r="N502" s="275"/>
      <c r="R502" s="275"/>
      <c r="S502" s="275"/>
      <c r="U502" s="275"/>
      <c r="V502" s="275"/>
    </row>
    <row r="503" spans="1:24" s="312" customFormat="1" ht="15.75">
      <c r="A503" s="328">
        <v>315</v>
      </c>
      <c r="B503" s="181">
        <v>8600</v>
      </c>
      <c r="C503" s="1175" t="s">
        <v>198</v>
      </c>
      <c r="D503" s="1175"/>
      <c r="E503" s="626">
        <f>SUM(E504:E507)</f>
        <v>0</v>
      </c>
      <c r="F503" s="623">
        <f>SUM(F504:F507)</f>
        <v>0</v>
      </c>
      <c r="G503" s="463">
        <f>SUM(G504:G507)</f>
        <v>0</v>
      </c>
      <c r="H503" s="463">
        <f>SUM(H504:H507)</f>
        <v>0</v>
      </c>
      <c r="I503" s="281">
        <v>1</v>
      </c>
      <c r="J503" s="309"/>
      <c r="O503" s="487"/>
      <c r="X503" s="275"/>
    </row>
    <row r="504" spans="1:22" ht="15.75">
      <c r="A504" s="329">
        <v>320</v>
      </c>
      <c r="B504" s="177"/>
      <c r="C504" s="186">
        <v>8611</v>
      </c>
      <c r="D504" s="179" t="s">
        <v>199</v>
      </c>
      <c r="E504" s="593"/>
      <c r="F504" s="596"/>
      <c r="G504" s="310"/>
      <c r="H504" s="826">
        <f>F504+G504</f>
        <v>0</v>
      </c>
      <c r="I504" s="281">
        <v>1</v>
      </c>
      <c r="J504" s="309"/>
      <c r="M504" s="275"/>
      <c r="N504" s="275"/>
      <c r="R504" s="275"/>
      <c r="S504" s="275"/>
      <c r="U504" s="275"/>
      <c r="V504" s="275"/>
    </row>
    <row r="505" spans="1:24" ht="15.75">
      <c r="A505" s="329">
        <v>325</v>
      </c>
      <c r="B505" s="177"/>
      <c r="C505" s="211">
        <v>8621</v>
      </c>
      <c r="D505" s="212" t="s">
        <v>200</v>
      </c>
      <c r="E505" s="593"/>
      <c r="F505" s="596"/>
      <c r="G505" s="310"/>
      <c r="H505" s="826">
        <f>F505+G505</f>
        <v>0</v>
      </c>
      <c r="I505" s="281">
        <v>1</v>
      </c>
      <c r="J505" s="309"/>
      <c r="M505" s="275"/>
      <c r="N505" s="275"/>
      <c r="R505" s="275"/>
      <c r="S505" s="275"/>
      <c r="U505" s="275"/>
      <c r="V505" s="275"/>
      <c r="X505" s="312"/>
    </row>
    <row r="506" spans="1:22" ht="31.5">
      <c r="A506" s="329">
        <v>330</v>
      </c>
      <c r="B506" s="177"/>
      <c r="C506" s="178">
        <v>8623</v>
      </c>
      <c r="D506" s="180" t="s">
        <v>201</v>
      </c>
      <c r="E506" s="593"/>
      <c r="F506" s="596"/>
      <c r="G506" s="310"/>
      <c r="H506" s="826">
        <f>F506+G506</f>
        <v>0</v>
      </c>
      <c r="I506" s="281">
        <v>1</v>
      </c>
      <c r="J506" s="309"/>
      <c r="M506" s="275"/>
      <c r="N506" s="275"/>
      <c r="R506" s="275"/>
      <c r="S506" s="275"/>
      <c r="U506" s="275"/>
      <c r="V506" s="275"/>
    </row>
    <row r="507" spans="1:22" ht="15.75">
      <c r="A507" s="329">
        <v>340</v>
      </c>
      <c r="B507" s="177"/>
      <c r="C507" s="258">
        <v>8640</v>
      </c>
      <c r="D507" s="259" t="s">
        <v>202</v>
      </c>
      <c r="E507" s="593"/>
      <c r="F507" s="596"/>
      <c r="G507" s="310"/>
      <c r="H507" s="826">
        <f>F507+G507</f>
        <v>0</v>
      </c>
      <c r="I507" s="281">
        <v>1</v>
      </c>
      <c r="J507" s="309"/>
      <c r="M507" s="275"/>
      <c r="N507" s="275"/>
      <c r="R507" s="275"/>
      <c r="S507" s="275"/>
      <c r="U507" s="275"/>
      <c r="V507" s="275"/>
    </row>
    <row r="508" spans="1:24" s="312" customFormat="1" ht="15.75">
      <c r="A508" s="328">
        <v>295</v>
      </c>
      <c r="B508" s="181">
        <v>8700</v>
      </c>
      <c r="C508" s="1175" t="s">
        <v>444</v>
      </c>
      <c r="D508" s="1175"/>
      <c r="E508" s="626">
        <f>SUM(E509:E510)</f>
        <v>0</v>
      </c>
      <c r="F508" s="623">
        <f>SUM(F509:F510)</f>
        <v>0</v>
      </c>
      <c r="G508" s="463">
        <f>SUM(G509:G510)</f>
        <v>0</v>
      </c>
      <c r="H508" s="463">
        <f>SUM(H509:H510)</f>
        <v>0</v>
      </c>
      <c r="I508" s="281">
        <v>1</v>
      </c>
      <c r="J508" s="309"/>
      <c r="O508" s="487"/>
      <c r="X508" s="275"/>
    </row>
    <row r="509" spans="1:22" ht="15.75">
      <c r="A509" s="329">
        <v>300</v>
      </c>
      <c r="B509" s="177"/>
      <c r="C509" s="186">
        <v>8733</v>
      </c>
      <c r="D509" s="179" t="s">
        <v>899</v>
      </c>
      <c r="E509" s="593"/>
      <c r="F509" s="596"/>
      <c r="G509" s="310"/>
      <c r="H509" s="826">
        <f>F509+G509</f>
        <v>0</v>
      </c>
      <c r="I509" s="281">
        <v>1</v>
      </c>
      <c r="J509" s="309"/>
      <c r="M509" s="275"/>
      <c r="N509" s="275"/>
      <c r="R509" s="275"/>
      <c r="S509" s="275"/>
      <c r="U509" s="275"/>
      <c r="V509" s="275"/>
    </row>
    <row r="510" spans="1:22" ht="15.75">
      <c r="A510" s="329">
        <v>310</v>
      </c>
      <c r="B510" s="177"/>
      <c r="C510" s="184">
        <v>8766</v>
      </c>
      <c r="D510" s="197" t="s">
        <v>900</v>
      </c>
      <c r="E510" s="593"/>
      <c r="F510" s="596"/>
      <c r="G510" s="310"/>
      <c r="H510" s="826">
        <f>F510+G510</f>
        <v>0</v>
      </c>
      <c r="I510" s="281">
        <v>1</v>
      </c>
      <c r="J510" s="309"/>
      <c r="M510" s="275"/>
      <c r="N510" s="275"/>
      <c r="R510" s="275"/>
      <c r="S510" s="275"/>
      <c r="U510" s="275"/>
      <c r="V510" s="275"/>
    </row>
    <row r="511" spans="1:24" s="312" customFormat="1" ht="31.5" customHeight="1">
      <c r="A511" s="328">
        <v>355</v>
      </c>
      <c r="B511" s="181">
        <v>8800</v>
      </c>
      <c r="C511" s="1191" t="s">
        <v>445</v>
      </c>
      <c r="D511" s="1192"/>
      <c r="E511" s="626">
        <f>SUM(E512:E517)</f>
        <v>0</v>
      </c>
      <c r="F511" s="623">
        <f>SUM(F512:F517)</f>
        <v>-396708</v>
      </c>
      <c r="G511" s="463">
        <f>SUM(G512:G517)</f>
        <v>0</v>
      </c>
      <c r="H511" s="463">
        <f>SUM(H512:H517)</f>
        <v>-396708</v>
      </c>
      <c r="I511" s="281">
        <v>1</v>
      </c>
      <c r="J511" s="309"/>
      <c r="O511" s="487"/>
      <c r="X511" s="275"/>
    </row>
    <row r="512" spans="1:22" ht="15.75">
      <c r="A512" s="329">
        <v>360</v>
      </c>
      <c r="B512" s="177"/>
      <c r="C512" s="186">
        <v>8801</v>
      </c>
      <c r="D512" s="179" t="s">
        <v>905</v>
      </c>
      <c r="E512" s="627"/>
      <c r="F512" s="624"/>
      <c r="G512" s="465"/>
      <c r="H512" s="826">
        <f aca="true" t="shared" si="97" ref="H512:H517">F512+G512</f>
        <v>0</v>
      </c>
      <c r="I512" s="281">
        <v>1</v>
      </c>
      <c r="J512" s="309"/>
      <c r="M512" s="275"/>
      <c r="N512" s="275"/>
      <c r="R512" s="275"/>
      <c r="S512" s="275"/>
      <c r="U512" s="275"/>
      <c r="V512" s="275"/>
    </row>
    <row r="513" spans="1:24" ht="30">
      <c r="A513" s="329">
        <v>365</v>
      </c>
      <c r="B513" s="177"/>
      <c r="C513" s="178">
        <v>8802</v>
      </c>
      <c r="D513" s="180" t="s">
        <v>906</v>
      </c>
      <c r="E513" s="627"/>
      <c r="F513" s="624"/>
      <c r="G513" s="465"/>
      <c r="H513" s="826">
        <f t="shared" si="97"/>
        <v>0</v>
      </c>
      <c r="I513" s="281">
        <v>1</v>
      </c>
      <c r="J513" s="309"/>
      <c r="M513" s="275"/>
      <c r="N513" s="275"/>
      <c r="R513" s="275"/>
      <c r="S513" s="275"/>
      <c r="U513" s="275"/>
      <c r="V513" s="275"/>
      <c r="X513" s="312"/>
    </row>
    <row r="514" spans="1:24" ht="30">
      <c r="A514" s="329">
        <v>365</v>
      </c>
      <c r="B514" s="177"/>
      <c r="C514" s="178">
        <v>8803</v>
      </c>
      <c r="D514" s="180" t="s">
        <v>907</v>
      </c>
      <c r="E514" s="627"/>
      <c r="F514" s="624">
        <v>-396708</v>
      </c>
      <c r="G514" s="465"/>
      <c r="H514" s="826">
        <f t="shared" si="97"/>
        <v>-396708</v>
      </c>
      <c r="I514" s="281">
        <v>1</v>
      </c>
      <c r="J514" s="309"/>
      <c r="M514" s="275"/>
      <c r="N514" s="275"/>
      <c r="R514" s="275"/>
      <c r="S514" s="275"/>
      <c r="U514" s="275"/>
      <c r="V514" s="275"/>
      <c r="X514" s="312"/>
    </row>
    <row r="515" spans="1:22" ht="15.75">
      <c r="A515" s="329">
        <v>370</v>
      </c>
      <c r="B515" s="177"/>
      <c r="C515" s="178">
        <v>8804</v>
      </c>
      <c r="D515" s="180" t="s">
        <v>902</v>
      </c>
      <c r="E515" s="627"/>
      <c r="F515" s="624"/>
      <c r="G515" s="465"/>
      <c r="H515" s="826">
        <f t="shared" si="97"/>
        <v>0</v>
      </c>
      <c r="I515" s="281">
        <v>1</v>
      </c>
      <c r="J515" s="309"/>
      <c r="M515" s="275"/>
      <c r="N515" s="275"/>
      <c r="R515" s="275"/>
      <c r="S515" s="275"/>
      <c r="U515" s="275"/>
      <c r="V515" s="275"/>
    </row>
    <row r="516" spans="1:24" ht="30">
      <c r="A516" s="329">
        <v>365</v>
      </c>
      <c r="B516" s="177"/>
      <c r="C516" s="178" t="s">
        <v>901</v>
      </c>
      <c r="D516" s="912" t="s">
        <v>903</v>
      </c>
      <c r="E516" s="627"/>
      <c r="F516" s="624"/>
      <c r="G516" s="465"/>
      <c r="H516" s="826">
        <f t="shared" si="97"/>
        <v>0</v>
      </c>
      <c r="I516" s="281">
        <v>1</v>
      </c>
      <c r="J516" s="309"/>
      <c r="M516" s="275"/>
      <c r="N516" s="275"/>
      <c r="R516" s="275"/>
      <c r="S516" s="275"/>
      <c r="U516" s="275"/>
      <c r="V516" s="275"/>
      <c r="X516" s="312"/>
    </row>
    <row r="517" spans="1:22" ht="15.75">
      <c r="A517" s="329">
        <v>370</v>
      </c>
      <c r="B517" s="177"/>
      <c r="C517" s="184">
        <v>8809</v>
      </c>
      <c r="D517" s="183" t="s">
        <v>904</v>
      </c>
      <c r="E517" s="627"/>
      <c r="F517" s="624"/>
      <c r="G517" s="465"/>
      <c r="H517" s="826">
        <f t="shared" si="97"/>
        <v>0</v>
      </c>
      <c r="I517" s="281">
        <v>1</v>
      </c>
      <c r="J517" s="309"/>
      <c r="M517" s="275"/>
      <c r="N517" s="275"/>
      <c r="R517" s="275"/>
      <c r="S517" s="275"/>
      <c r="U517" s="275"/>
      <c r="V517" s="275"/>
    </row>
    <row r="518" spans="1:24" s="312" customFormat="1" ht="24" customHeight="1">
      <c r="A518" s="328">
        <v>375</v>
      </c>
      <c r="B518" s="181">
        <v>8900</v>
      </c>
      <c r="C518" s="1187" t="s">
        <v>1580</v>
      </c>
      <c r="D518" s="1188"/>
      <c r="E518" s="626">
        <f>SUM(E519:E521)</f>
        <v>0</v>
      </c>
      <c r="F518" s="623">
        <f>SUM(F519:F521)</f>
        <v>0</v>
      </c>
      <c r="G518" s="463">
        <f>SUM(G519:G521)</f>
        <v>0</v>
      </c>
      <c r="H518" s="463">
        <f>SUM(H519:H521)</f>
        <v>0</v>
      </c>
      <c r="I518" s="281">
        <v>1</v>
      </c>
      <c r="J518" s="309"/>
      <c r="O518" s="487"/>
      <c r="X518" s="275"/>
    </row>
    <row r="519" spans="1:22" ht="15.75">
      <c r="A519" s="329">
        <v>380</v>
      </c>
      <c r="B519" s="195"/>
      <c r="C519" s="186">
        <v>8901</v>
      </c>
      <c r="D519" s="179" t="s">
        <v>908</v>
      </c>
      <c r="E519" s="627"/>
      <c r="F519" s="640"/>
      <c r="G519" s="260"/>
      <c r="H519" s="826">
        <f>F519+G519</f>
        <v>0</v>
      </c>
      <c r="I519" s="281">
        <v>1</v>
      </c>
      <c r="J519" s="309"/>
      <c r="M519" s="275"/>
      <c r="N519" s="275"/>
      <c r="R519" s="275"/>
      <c r="S519" s="275"/>
      <c r="U519" s="275"/>
      <c r="V519" s="275"/>
    </row>
    <row r="520" spans="1:24" ht="30">
      <c r="A520" s="329">
        <v>385</v>
      </c>
      <c r="B520" s="195"/>
      <c r="C520" s="178">
        <v>8902</v>
      </c>
      <c r="D520" s="180" t="s">
        <v>909</v>
      </c>
      <c r="E520" s="627"/>
      <c r="F520" s="640"/>
      <c r="G520" s="260"/>
      <c r="H520" s="826">
        <f>F520+G520</f>
        <v>0</v>
      </c>
      <c r="I520" s="281">
        <v>1</v>
      </c>
      <c r="J520" s="309"/>
      <c r="M520" s="275"/>
      <c r="N520" s="275"/>
      <c r="R520" s="275"/>
      <c r="S520" s="275"/>
      <c r="U520" s="275"/>
      <c r="V520" s="275"/>
      <c r="X520" s="312"/>
    </row>
    <row r="521" spans="1:22" ht="30">
      <c r="A521" s="329">
        <v>390</v>
      </c>
      <c r="B521" s="195"/>
      <c r="C521" s="184">
        <v>8903</v>
      </c>
      <c r="D521" s="183" t="s">
        <v>1454</v>
      </c>
      <c r="E521" s="627"/>
      <c r="F521" s="640"/>
      <c r="G521" s="260"/>
      <c r="H521" s="826">
        <f>F521+G521</f>
        <v>0</v>
      </c>
      <c r="I521" s="281">
        <v>1</v>
      </c>
      <c r="J521" s="309"/>
      <c r="M521" s="275"/>
      <c r="N521" s="275"/>
      <c r="R521" s="275"/>
      <c r="S521" s="275"/>
      <c r="U521" s="275"/>
      <c r="V521" s="275"/>
    </row>
    <row r="522" spans="1:24" s="312" customFormat="1" ht="15.75">
      <c r="A522" s="328">
        <v>395</v>
      </c>
      <c r="B522" s="181">
        <v>9000</v>
      </c>
      <c r="C522" s="1189" t="s">
        <v>206</v>
      </c>
      <c r="D522" s="1189"/>
      <c r="E522" s="597"/>
      <c r="F522" s="602"/>
      <c r="G522" s="324"/>
      <c r="H522" s="826">
        <f>F522+G522</f>
        <v>0</v>
      </c>
      <c r="I522" s="281">
        <v>1</v>
      </c>
      <c r="J522" s="309"/>
      <c r="O522" s="487"/>
      <c r="X522" s="275"/>
    </row>
    <row r="523" spans="1:24" s="312" customFormat="1" ht="33" customHeight="1">
      <c r="A523" s="328">
        <v>405</v>
      </c>
      <c r="B523" s="181">
        <v>9100</v>
      </c>
      <c r="C523" s="1190" t="s">
        <v>910</v>
      </c>
      <c r="D523" s="1190"/>
      <c r="E523" s="626">
        <f>SUM(E524:E527)</f>
        <v>0</v>
      </c>
      <c r="F523" s="623">
        <f>SUM(F524:F527)</f>
        <v>0</v>
      </c>
      <c r="G523" s="463">
        <f>SUM(G524:G527)</f>
        <v>0</v>
      </c>
      <c r="H523" s="463">
        <f>SUM(H524:H527)</f>
        <v>0</v>
      </c>
      <c r="I523" s="281">
        <v>1</v>
      </c>
      <c r="J523" s="309"/>
      <c r="O523" s="487"/>
      <c r="X523" s="275"/>
    </row>
    <row r="524" spans="1:24" ht="15.75">
      <c r="A524" s="329">
        <v>410</v>
      </c>
      <c r="B524" s="177"/>
      <c r="C524" s="186">
        <v>9111</v>
      </c>
      <c r="D524" s="189" t="s">
        <v>207</v>
      </c>
      <c r="E524" s="593"/>
      <c r="F524" s="596"/>
      <c r="G524" s="310"/>
      <c r="H524" s="826">
        <f>F524+G524</f>
        <v>0</v>
      </c>
      <c r="I524" s="281">
        <v>1</v>
      </c>
      <c r="J524" s="309"/>
      <c r="M524" s="275"/>
      <c r="N524" s="275"/>
      <c r="R524" s="275"/>
      <c r="S524" s="275"/>
      <c r="U524" s="275"/>
      <c r="V524" s="275"/>
      <c r="X524" s="312"/>
    </row>
    <row r="525" spans="1:24" ht="15.75">
      <c r="A525" s="329">
        <v>415</v>
      </c>
      <c r="B525" s="177"/>
      <c r="C525" s="178">
        <v>9112</v>
      </c>
      <c r="D525" s="206" t="s">
        <v>208</v>
      </c>
      <c r="E525" s="593"/>
      <c r="F525" s="596"/>
      <c r="G525" s="310"/>
      <c r="H525" s="826">
        <f>F525+G525</f>
        <v>0</v>
      </c>
      <c r="I525" s="281">
        <v>1</v>
      </c>
      <c r="J525" s="309"/>
      <c r="M525" s="275"/>
      <c r="N525" s="275"/>
      <c r="R525" s="275"/>
      <c r="S525" s="275"/>
      <c r="U525" s="275"/>
      <c r="V525" s="275"/>
      <c r="X525" s="312"/>
    </row>
    <row r="526" spans="1:22" ht="15.75">
      <c r="A526" s="329">
        <v>420</v>
      </c>
      <c r="B526" s="177"/>
      <c r="C526" s="178">
        <v>9121</v>
      </c>
      <c r="D526" s="206" t="s">
        <v>209</v>
      </c>
      <c r="E526" s="593"/>
      <c r="F526" s="596"/>
      <c r="G526" s="310"/>
      <c r="H526" s="826">
        <f>F526+G526</f>
        <v>0</v>
      </c>
      <c r="I526" s="281">
        <v>1</v>
      </c>
      <c r="J526" s="309"/>
      <c r="M526" s="275"/>
      <c r="N526" s="275"/>
      <c r="R526" s="275"/>
      <c r="S526" s="275"/>
      <c r="U526" s="275"/>
      <c r="V526" s="275"/>
    </row>
    <row r="527" spans="1:22" ht="15.75">
      <c r="A527" s="329">
        <v>425</v>
      </c>
      <c r="B527" s="177"/>
      <c r="C527" s="184">
        <v>9122</v>
      </c>
      <c r="D527" s="197" t="s">
        <v>210</v>
      </c>
      <c r="E527" s="593"/>
      <c r="F527" s="596"/>
      <c r="G527" s="310"/>
      <c r="H527" s="826">
        <f>F527+G527</f>
        <v>0</v>
      </c>
      <c r="I527" s="281">
        <v>1</v>
      </c>
      <c r="J527" s="309"/>
      <c r="M527" s="275"/>
      <c r="N527" s="275"/>
      <c r="R527" s="275"/>
      <c r="S527" s="275"/>
      <c r="U527" s="275"/>
      <c r="V527" s="275"/>
    </row>
    <row r="528" spans="1:24" s="312" customFormat="1" ht="31.5" customHeight="1">
      <c r="A528" s="328">
        <v>430</v>
      </c>
      <c r="B528" s="181">
        <v>9200</v>
      </c>
      <c r="C528" s="1200" t="s">
        <v>211</v>
      </c>
      <c r="D528" s="1192"/>
      <c r="E528" s="626">
        <f>+E529+E530</f>
        <v>0</v>
      </c>
      <c r="F528" s="623">
        <f>+F529+F530</f>
        <v>0</v>
      </c>
      <c r="G528" s="463">
        <f>+G529+G530</f>
        <v>0</v>
      </c>
      <c r="H528" s="463">
        <f>+H529+H530</f>
        <v>0</v>
      </c>
      <c r="I528" s="281">
        <v>1</v>
      </c>
      <c r="J528" s="309"/>
      <c r="O528" s="487"/>
      <c r="X528" s="275"/>
    </row>
    <row r="529" spans="1:22" ht="15.75">
      <c r="A529" s="329">
        <v>435</v>
      </c>
      <c r="B529" s="177"/>
      <c r="C529" s="186">
        <v>9201</v>
      </c>
      <c r="D529" s="179" t="s">
        <v>212</v>
      </c>
      <c r="E529" s="627"/>
      <c r="F529" s="624"/>
      <c r="G529" s="465"/>
      <c r="H529" s="826">
        <f>F529+G529</f>
        <v>0</v>
      </c>
      <c r="I529" s="281">
        <v>1</v>
      </c>
      <c r="J529" s="309"/>
      <c r="M529" s="275"/>
      <c r="N529" s="275"/>
      <c r="R529" s="275"/>
      <c r="S529" s="275"/>
      <c r="U529" s="275"/>
      <c r="V529" s="275"/>
    </row>
    <row r="530" spans="1:24" ht="15.75">
      <c r="A530" s="344">
        <v>440</v>
      </c>
      <c r="B530" s="177"/>
      <c r="C530" s="184">
        <v>9202</v>
      </c>
      <c r="D530" s="183" t="s">
        <v>213</v>
      </c>
      <c r="E530" s="627"/>
      <c r="F530" s="624"/>
      <c r="G530" s="465"/>
      <c r="H530" s="826">
        <f>F530+G530</f>
        <v>0</v>
      </c>
      <c r="I530" s="281">
        <v>1</v>
      </c>
      <c r="J530" s="309"/>
      <c r="M530" s="275"/>
      <c r="N530" s="275"/>
      <c r="R530" s="275"/>
      <c r="S530" s="275"/>
      <c r="U530" s="275"/>
      <c r="V530" s="275"/>
      <c r="X530" s="312"/>
    </row>
    <row r="531" spans="1:24" s="312" customFormat="1" ht="15.75">
      <c r="A531" s="398">
        <v>445</v>
      </c>
      <c r="B531" s="181">
        <v>9300</v>
      </c>
      <c r="C531" s="1175" t="s">
        <v>214</v>
      </c>
      <c r="D531" s="1175"/>
      <c r="E531" s="626">
        <f>SUM(E532:E552)</f>
        <v>0</v>
      </c>
      <c r="F531" s="623">
        <f>SUM(F532:F552)</f>
        <v>0</v>
      </c>
      <c r="G531" s="463">
        <f>SUM(G532:G552)</f>
        <v>0</v>
      </c>
      <c r="H531" s="463">
        <f>SUM(H532:H552)</f>
        <v>0</v>
      </c>
      <c r="I531" s="281">
        <v>1</v>
      </c>
      <c r="J531" s="309"/>
      <c r="O531" s="487"/>
      <c r="X531" s="275"/>
    </row>
    <row r="532" spans="1:22" ht="15.75">
      <c r="A532" s="344">
        <v>450</v>
      </c>
      <c r="B532" s="177"/>
      <c r="C532" s="186">
        <v>9301</v>
      </c>
      <c r="D532" s="189" t="s">
        <v>911</v>
      </c>
      <c r="E532" s="627"/>
      <c r="F532" s="624"/>
      <c r="G532" s="465"/>
      <c r="H532" s="826">
        <f aca="true" t="shared" si="98" ref="H532:H552">F532+G532</f>
        <v>0</v>
      </c>
      <c r="I532" s="281">
        <v>1</v>
      </c>
      <c r="J532" s="309"/>
      <c r="M532" s="275"/>
      <c r="N532" s="275"/>
      <c r="R532" s="275"/>
      <c r="S532" s="275"/>
      <c r="U532" s="275"/>
      <c r="V532" s="275"/>
    </row>
    <row r="533" spans="1:22" ht="30.75" customHeight="1">
      <c r="A533" s="344">
        <v>450</v>
      </c>
      <c r="B533" s="177"/>
      <c r="C533" s="178">
        <v>9310</v>
      </c>
      <c r="D533" s="913" t="s">
        <v>215</v>
      </c>
      <c r="E533" s="627"/>
      <c r="F533" s="624"/>
      <c r="G533" s="465"/>
      <c r="H533" s="826">
        <f>F533+G533</f>
        <v>0</v>
      </c>
      <c r="I533" s="281">
        <v>1</v>
      </c>
      <c r="J533" s="309"/>
      <c r="M533" s="275"/>
      <c r="N533" s="275"/>
      <c r="R533" s="275"/>
      <c r="S533" s="275"/>
      <c r="U533" s="275"/>
      <c r="V533" s="275"/>
    </row>
    <row r="534" spans="1:24" s="342" customFormat="1" ht="15.75">
      <c r="A534" s="493">
        <v>451</v>
      </c>
      <c r="B534" s="177"/>
      <c r="C534" s="261">
        <v>9317</v>
      </c>
      <c r="D534" s="634" t="s">
        <v>912</v>
      </c>
      <c r="E534" s="627"/>
      <c r="F534" s="624"/>
      <c r="G534" s="465"/>
      <c r="H534" s="826">
        <f t="shared" si="98"/>
        <v>0</v>
      </c>
      <c r="I534" s="281">
        <v>1</v>
      </c>
      <c r="J534" s="309"/>
      <c r="X534" s="312"/>
    </row>
    <row r="535" spans="1:24" s="342" customFormat="1" ht="15.75">
      <c r="A535" s="493">
        <v>452</v>
      </c>
      <c r="B535" s="177"/>
      <c r="C535" s="261">
        <v>9318</v>
      </c>
      <c r="D535" s="634" t="s">
        <v>913</v>
      </c>
      <c r="E535" s="627"/>
      <c r="F535" s="624"/>
      <c r="G535" s="465"/>
      <c r="H535" s="826">
        <f t="shared" si="98"/>
        <v>0</v>
      </c>
      <c r="I535" s="281">
        <v>1</v>
      </c>
      <c r="J535" s="309"/>
      <c r="X535" s="275"/>
    </row>
    <row r="536" spans="1:24" ht="31.5">
      <c r="A536" s="462">
        <v>456</v>
      </c>
      <c r="B536" s="177"/>
      <c r="C536" s="178">
        <v>9321</v>
      </c>
      <c r="D536" s="200" t="s">
        <v>216</v>
      </c>
      <c r="E536" s="627"/>
      <c r="F536" s="624"/>
      <c r="G536" s="465"/>
      <c r="H536" s="826">
        <f t="shared" si="98"/>
        <v>0</v>
      </c>
      <c r="I536" s="281">
        <v>1</v>
      </c>
      <c r="J536" s="309"/>
      <c r="M536" s="275"/>
      <c r="N536" s="275"/>
      <c r="R536" s="275"/>
      <c r="S536" s="275"/>
      <c r="U536" s="275"/>
      <c r="V536" s="275"/>
      <c r="X536" s="342"/>
    </row>
    <row r="537" spans="1:24" ht="31.5">
      <c r="A537" s="462">
        <v>457</v>
      </c>
      <c r="B537" s="177"/>
      <c r="C537" s="178">
        <v>9322</v>
      </c>
      <c r="D537" s="200" t="s">
        <v>925</v>
      </c>
      <c r="E537" s="627"/>
      <c r="F537" s="624"/>
      <c r="G537" s="465"/>
      <c r="H537" s="826">
        <f t="shared" si="98"/>
        <v>0</v>
      </c>
      <c r="I537" s="281">
        <v>1</v>
      </c>
      <c r="J537" s="309"/>
      <c r="M537" s="275"/>
      <c r="N537" s="275"/>
      <c r="R537" s="275"/>
      <c r="S537" s="275"/>
      <c r="U537" s="275"/>
      <c r="V537" s="275"/>
      <c r="X537" s="342"/>
    </row>
    <row r="538" spans="1:22" ht="31.5">
      <c r="A538" s="462">
        <v>458</v>
      </c>
      <c r="B538" s="177"/>
      <c r="C538" s="178">
        <v>9323</v>
      </c>
      <c r="D538" s="200" t="s">
        <v>926</v>
      </c>
      <c r="E538" s="627"/>
      <c r="F538" s="624"/>
      <c r="G538" s="465"/>
      <c r="H538" s="826">
        <f t="shared" si="98"/>
        <v>0</v>
      </c>
      <c r="I538" s="281">
        <v>1</v>
      </c>
      <c r="J538" s="309"/>
      <c r="M538" s="275"/>
      <c r="N538" s="275"/>
      <c r="R538" s="275"/>
      <c r="S538" s="275"/>
      <c r="U538" s="275"/>
      <c r="V538" s="275"/>
    </row>
    <row r="539" spans="1:22" ht="31.5">
      <c r="A539" s="462">
        <v>459</v>
      </c>
      <c r="B539" s="177"/>
      <c r="C539" s="178">
        <v>9324</v>
      </c>
      <c r="D539" s="200" t="s">
        <v>927</v>
      </c>
      <c r="E539" s="627"/>
      <c r="F539" s="624"/>
      <c r="G539" s="465"/>
      <c r="H539" s="826">
        <f t="shared" si="98"/>
        <v>0</v>
      </c>
      <c r="I539" s="281">
        <v>1</v>
      </c>
      <c r="J539" s="309"/>
      <c r="M539" s="275"/>
      <c r="N539" s="275"/>
      <c r="R539" s="275"/>
      <c r="S539" s="275"/>
      <c r="U539" s="275"/>
      <c r="V539" s="275"/>
    </row>
    <row r="540" spans="1:22" ht="15.75">
      <c r="A540" s="462">
        <v>460</v>
      </c>
      <c r="B540" s="177"/>
      <c r="C540" s="178">
        <v>9325</v>
      </c>
      <c r="D540" s="200" t="s">
        <v>928</v>
      </c>
      <c r="E540" s="627"/>
      <c r="F540" s="624"/>
      <c r="G540" s="465"/>
      <c r="H540" s="826">
        <f t="shared" si="98"/>
        <v>0</v>
      </c>
      <c r="I540" s="281">
        <v>1</v>
      </c>
      <c r="J540" s="309"/>
      <c r="M540" s="275"/>
      <c r="N540" s="275"/>
      <c r="R540" s="275"/>
      <c r="S540" s="275"/>
      <c r="U540" s="275"/>
      <c r="V540" s="275"/>
    </row>
    <row r="541" spans="1:22" ht="15.75">
      <c r="A541" s="462">
        <v>461</v>
      </c>
      <c r="B541" s="177"/>
      <c r="C541" s="178">
        <v>9326</v>
      </c>
      <c r="D541" s="200" t="s">
        <v>929</v>
      </c>
      <c r="E541" s="627"/>
      <c r="F541" s="624"/>
      <c r="G541" s="465"/>
      <c r="H541" s="826">
        <f t="shared" si="98"/>
        <v>0</v>
      </c>
      <c r="I541" s="281">
        <v>1</v>
      </c>
      <c r="J541" s="309"/>
      <c r="M541" s="275"/>
      <c r="N541" s="275"/>
      <c r="R541" s="275"/>
      <c r="S541" s="275"/>
      <c r="U541" s="275"/>
      <c r="V541" s="275"/>
    </row>
    <row r="542" spans="1:22" ht="30.75" customHeight="1">
      <c r="A542" s="344"/>
      <c r="B542" s="177"/>
      <c r="C542" s="178">
        <v>9327</v>
      </c>
      <c r="D542" s="200" t="s">
        <v>930</v>
      </c>
      <c r="E542" s="627"/>
      <c r="F542" s="624"/>
      <c r="G542" s="465"/>
      <c r="H542" s="826">
        <f t="shared" si="98"/>
        <v>0</v>
      </c>
      <c r="I542" s="281">
        <v>1</v>
      </c>
      <c r="J542" s="309"/>
      <c r="M542" s="275"/>
      <c r="N542" s="275"/>
      <c r="R542" s="275"/>
      <c r="S542" s="275"/>
      <c r="U542" s="275"/>
      <c r="V542" s="275"/>
    </row>
    <row r="543" spans="1:22" ht="15.75">
      <c r="A543" s="344"/>
      <c r="B543" s="177"/>
      <c r="C543" s="178">
        <v>9328</v>
      </c>
      <c r="D543" s="200" t="s">
        <v>931</v>
      </c>
      <c r="E543" s="627"/>
      <c r="F543" s="624"/>
      <c r="G543" s="465"/>
      <c r="H543" s="826">
        <f t="shared" si="98"/>
        <v>0</v>
      </c>
      <c r="I543" s="281">
        <v>1</v>
      </c>
      <c r="J543" s="309"/>
      <c r="M543" s="275"/>
      <c r="N543" s="275"/>
      <c r="R543" s="275"/>
      <c r="S543" s="275"/>
      <c r="U543" s="275"/>
      <c r="V543" s="275"/>
    </row>
    <row r="544" spans="1:22" ht="30">
      <c r="A544" s="462">
        <v>462</v>
      </c>
      <c r="B544" s="177"/>
      <c r="C544" s="178">
        <v>9330</v>
      </c>
      <c r="D544" s="180" t="s">
        <v>932</v>
      </c>
      <c r="E544" s="627"/>
      <c r="F544" s="624"/>
      <c r="G544" s="465"/>
      <c r="H544" s="826">
        <f t="shared" si="98"/>
        <v>0</v>
      </c>
      <c r="I544" s="281">
        <v>1</v>
      </c>
      <c r="J544" s="309"/>
      <c r="M544" s="275"/>
      <c r="N544" s="275"/>
      <c r="R544" s="275"/>
      <c r="S544" s="275"/>
      <c r="U544" s="275"/>
      <c r="V544" s="275"/>
    </row>
    <row r="545" spans="1:22" ht="31.5">
      <c r="A545" s="344"/>
      <c r="B545" s="177"/>
      <c r="C545" s="178">
        <v>9336</v>
      </c>
      <c r="D545" s="200" t="s">
        <v>914</v>
      </c>
      <c r="E545" s="627"/>
      <c r="F545" s="624"/>
      <c r="G545" s="465"/>
      <c r="H545" s="826">
        <f aca="true" t="shared" si="99" ref="H545:H550">F545+G545</f>
        <v>0</v>
      </c>
      <c r="I545" s="281">
        <v>1</v>
      </c>
      <c r="J545" s="309"/>
      <c r="M545" s="275"/>
      <c r="N545" s="275"/>
      <c r="R545" s="275"/>
      <c r="S545" s="275"/>
      <c r="U545" s="275"/>
      <c r="V545" s="275"/>
    </row>
    <row r="546" spans="1:22" ht="30">
      <c r="A546" s="462">
        <v>462</v>
      </c>
      <c r="B546" s="177"/>
      <c r="C546" s="178">
        <v>9337</v>
      </c>
      <c r="D546" s="180" t="s">
        <v>915</v>
      </c>
      <c r="E546" s="627"/>
      <c r="F546" s="624"/>
      <c r="G546" s="465"/>
      <c r="H546" s="826">
        <f t="shared" si="99"/>
        <v>0</v>
      </c>
      <c r="I546" s="281">
        <v>1</v>
      </c>
      <c r="J546" s="309"/>
      <c r="M546" s="275"/>
      <c r="N546" s="275"/>
      <c r="R546" s="275"/>
      <c r="S546" s="275"/>
      <c r="U546" s="275"/>
      <c r="V546" s="275"/>
    </row>
    <row r="547" spans="1:22" ht="15.75">
      <c r="A547" s="344"/>
      <c r="B547" s="177"/>
      <c r="C547" s="178">
        <v>9338</v>
      </c>
      <c r="D547" s="200" t="s">
        <v>1455</v>
      </c>
      <c r="E547" s="627"/>
      <c r="F547" s="624"/>
      <c r="G547" s="465"/>
      <c r="H547" s="826">
        <f t="shared" si="99"/>
        <v>0</v>
      </c>
      <c r="I547" s="281">
        <v>1</v>
      </c>
      <c r="J547" s="309"/>
      <c r="M547" s="275"/>
      <c r="N547" s="275"/>
      <c r="R547" s="275"/>
      <c r="S547" s="275"/>
      <c r="U547" s="275"/>
      <c r="V547" s="275"/>
    </row>
    <row r="548" spans="1:22" ht="15.75">
      <c r="A548" s="462">
        <v>462</v>
      </c>
      <c r="B548" s="177"/>
      <c r="C548" s="178">
        <v>9339</v>
      </c>
      <c r="D548" s="180" t="s">
        <v>1456</v>
      </c>
      <c r="E548" s="627"/>
      <c r="F548" s="624"/>
      <c r="G548" s="465"/>
      <c r="H548" s="826">
        <f t="shared" si="99"/>
        <v>0</v>
      </c>
      <c r="I548" s="281">
        <v>1</v>
      </c>
      <c r="J548" s="309"/>
      <c r="M548" s="275"/>
      <c r="N548" s="275"/>
      <c r="R548" s="275"/>
      <c r="S548" s="275"/>
      <c r="U548" s="275"/>
      <c r="V548" s="275"/>
    </row>
    <row r="549" spans="1:22" ht="15.75">
      <c r="A549" s="344"/>
      <c r="B549" s="177"/>
      <c r="C549" s="178">
        <v>9355</v>
      </c>
      <c r="D549" s="200" t="s">
        <v>916</v>
      </c>
      <c r="E549" s="627"/>
      <c r="F549" s="624"/>
      <c r="G549" s="465"/>
      <c r="H549" s="826">
        <f t="shared" si="99"/>
        <v>0</v>
      </c>
      <c r="I549" s="281">
        <v>1</v>
      </c>
      <c r="J549" s="309"/>
      <c r="M549" s="275"/>
      <c r="N549" s="275"/>
      <c r="R549" s="275"/>
      <c r="S549" s="275"/>
      <c r="U549" s="275"/>
      <c r="V549" s="275"/>
    </row>
    <row r="550" spans="1:22" ht="15.75">
      <c r="A550" s="462">
        <v>462</v>
      </c>
      <c r="B550" s="177"/>
      <c r="C550" s="178">
        <v>9356</v>
      </c>
      <c r="D550" s="180" t="s">
        <v>917</v>
      </c>
      <c r="E550" s="627"/>
      <c r="F550" s="624"/>
      <c r="G550" s="465"/>
      <c r="H550" s="826">
        <f t="shared" si="99"/>
        <v>0</v>
      </c>
      <c r="I550" s="281">
        <v>1</v>
      </c>
      <c r="J550" s="309"/>
      <c r="M550" s="275"/>
      <c r="N550" s="275"/>
      <c r="R550" s="275"/>
      <c r="S550" s="275"/>
      <c r="U550" s="275"/>
      <c r="V550" s="275"/>
    </row>
    <row r="551" spans="1:22" ht="15.75">
      <c r="A551" s="462">
        <v>462</v>
      </c>
      <c r="B551" s="177"/>
      <c r="C551" s="178">
        <v>9395</v>
      </c>
      <c r="D551" s="180" t="s">
        <v>918</v>
      </c>
      <c r="E551" s="627"/>
      <c r="F551" s="624"/>
      <c r="G551" s="465"/>
      <c r="H551" s="826">
        <f t="shared" si="98"/>
        <v>0</v>
      </c>
      <c r="I551" s="281">
        <v>1</v>
      </c>
      <c r="J551" s="309"/>
      <c r="M551" s="275"/>
      <c r="N551" s="275"/>
      <c r="R551" s="275"/>
      <c r="S551" s="275"/>
      <c r="U551" s="275"/>
      <c r="V551" s="275"/>
    </row>
    <row r="552" spans="1:22" ht="31.5">
      <c r="A552" s="344">
        <v>465</v>
      </c>
      <c r="B552" s="177"/>
      <c r="C552" s="184">
        <v>9396</v>
      </c>
      <c r="D552" s="197" t="s">
        <v>919</v>
      </c>
      <c r="E552" s="627"/>
      <c r="F552" s="624"/>
      <c r="G552" s="465"/>
      <c r="H552" s="826">
        <f t="shared" si="98"/>
        <v>0</v>
      </c>
      <c r="I552" s="281">
        <v>1</v>
      </c>
      <c r="J552" s="309"/>
      <c r="M552" s="275"/>
      <c r="N552" s="275"/>
      <c r="R552" s="275"/>
      <c r="S552" s="275"/>
      <c r="U552" s="275"/>
      <c r="V552" s="275"/>
    </row>
    <row r="553" spans="1:24" s="312" customFormat="1" ht="31.5" customHeight="1">
      <c r="A553" s="398">
        <v>470</v>
      </c>
      <c r="B553" s="181">
        <v>9500</v>
      </c>
      <c r="C553" s="1200" t="s">
        <v>933</v>
      </c>
      <c r="D553" s="1200"/>
      <c r="E553" s="626">
        <f>SUM(E554:E572)</f>
        <v>0</v>
      </c>
      <c r="F553" s="623">
        <f>SUM(F554:F572)</f>
        <v>0</v>
      </c>
      <c r="G553" s="463">
        <f>SUM(G554:G572)</f>
        <v>0</v>
      </c>
      <c r="H553" s="463">
        <f>SUM(H554:H572)</f>
        <v>0</v>
      </c>
      <c r="I553" s="281">
        <v>1</v>
      </c>
      <c r="J553" s="309"/>
      <c r="O553" s="487"/>
      <c r="X553" s="275"/>
    </row>
    <row r="554" spans="1:22" ht="15.75">
      <c r="A554" s="344">
        <v>475</v>
      </c>
      <c r="B554" s="177"/>
      <c r="C554" s="186">
        <v>9501</v>
      </c>
      <c r="D554" s="189" t="s">
        <v>934</v>
      </c>
      <c r="E554" s="593"/>
      <c r="F554" s="596"/>
      <c r="G554" s="310"/>
      <c r="H554" s="826">
        <f aca="true" t="shared" si="100" ref="H554:H572">F554+G554</f>
        <v>0</v>
      </c>
      <c r="I554" s="281">
        <v>1</v>
      </c>
      <c r="J554" s="309"/>
      <c r="M554" s="275"/>
      <c r="N554" s="275"/>
      <c r="R554" s="275"/>
      <c r="S554" s="275"/>
      <c r="U554" s="275"/>
      <c r="V554" s="275"/>
    </row>
    <row r="555" spans="1:24" ht="34.5" customHeight="1">
      <c r="A555" s="344">
        <v>480</v>
      </c>
      <c r="B555" s="177"/>
      <c r="C555" s="178">
        <v>9502</v>
      </c>
      <c r="D555" s="206" t="s">
        <v>935</v>
      </c>
      <c r="E555" s="593"/>
      <c r="F555" s="596"/>
      <c r="G555" s="310"/>
      <c r="H555" s="826">
        <f t="shared" si="100"/>
        <v>0</v>
      </c>
      <c r="I555" s="281">
        <v>1</v>
      </c>
      <c r="J555" s="309"/>
      <c r="M555" s="275"/>
      <c r="N555" s="275"/>
      <c r="R555" s="275"/>
      <c r="S555" s="275"/>
      <c r="U555" s="275"/>
      <c r="V555" s="275"/>
      <c r="X555" s="312"/>
    </row>
    <row r="556" spans="1:22" ht="15.75">
      <c r="A556" s="344">
        <v>485</v>
      </c>
      <c r="B556" s="177"/>
      <c r="C556" s="178">
        <v>9503</v>
      </c>
      <c r="D556" s="206" t="s">
        <v>936</v>
      </c>
      <c r="E556" s="593"/>
      <c r="F556" s="596"/>
      <c r="G556" s="310"/>
      <c r="H556" s="826">
        <f t="shared" si="100"/>
        <v>0</v>
      </c>
      <c r="I556" s="281">
        <v>1</v>
      </c>
      <c r="J556" s="309"/>
      <c r="M556" s="275"/>
      <c r="N556" s="275"/>
      <c r="R556" s="275"/>
      <c r="S556" s="275"/>
      <c r="U556" s="275"/>
      <c r="V556" s="275"/>
    </row>
    <row r="557" spans="1:22" ht="31.5">
      <c r="A557" s="344">
        <v>490</v>
      </c>
      <c r="B557" s="177"/>
      <c r="C557" s="178">
        <v>9504</v>
      </c>
      <c r="D557" s="206" t="s">
        <v>937</v>
      </c>
      <c r="E557" s="593"/>
      <c r="F557" s="596"/>
      <c r="G557" s="310"/>
      <c r="H557" s="826">
        <f t="shared" si="100"/>
        <v>0</v>
      </c>
      <c r="I557" s="281">
        <v>1</v>
      </c>
      <c r="J557" s="309"/>
      <c r="M557" s="275"/>
      <c r="N557" s="275"/>
      <c r="R557" s="275"/>
      <c r="S557" s="275"/>
      <c r="U557" s="275"/>
      <c r="V557" s="275"/>
    </row>
    <row r="558" spans="1:22" ht="15.75">
      <c r="A558" s="344">
        <v>495</v>
      </c>
      <c r="B558" s="177"/>
      <c r="C558" s="178">
        <v>9505</v>
      </c>
      <c r="D558" s="206" t="s">
        <v>938</v>
      </c>
      <c r="E558" s="593"/>
      <c r="F558" s="596"/>
      <c r="G558" s="310"/>
      <c r="H558" s="826">
        <f t="shared" si="100"/>
        <v>0</v>
      </c>
      <c r="I558" s="281">
        <v>1</v>
      </c>
      <c r="J558" s="309"/>
      <c r="M558" s="275"/>
      <c r="N558" s="275"/>
      <c r="R558" s="275"/>
      <c r="S558" s="275"/>
      <c r="U558" s="275"/>
      <c r="V558" s="275"/>
    </row>
    <row r="559" spans="1:22" ht="15.75">
      <c r="A559" s="344">
        <v>500</v>
      </c>
      <c r="B559" s="177"/>
      <c r="C559" s="178">
        <v>9506</v>
      </c>
      <c r="D559" s="206" t="s">
        <v>939</v>
      </c>
      <c r="E559" s="593"/>
      <c r="F559" s="596"/>
      <c r="G559" s="310"/>
      <c r="H559" s="826">
        <f t="shared" si="100"/>
        <v>0</v>
      </c>
      <c r="I559" s="281">
        <v>1</v>
      </c>
      <c r="J559" s="309"/>
      <c r="M559" s="275"/>
      <c r="N559" s="275"/>
      <c r="R559" s="275"/>
      <c r="S559" s="275"/>
      <c r="U559" s="275"/>
      <c r="V559" s="275"/>
    </row>
    <row r="560" spans="1:22" ht="15.75">
      <c r="A560" s="344">
        <v>505</v>
      </c>
      <c r="B560" s="177"/>
      <c r="C560" s="178">
        <v>9507</v>
      </c>
      <c r="D560" s="206" t="s">
        <v>940</v>
      </c>
      <c r="E560" s="593"/>
      <c r="F560" s="596"/>
      <c r="G560" s="310"/>
      <c r="H560" s="826">
        <f t="shared" si="100"/>
        <v>0</v>
      </c>
      <c r="I560" s="281">
        <v>1</v>
      </c>
      <c r="J560" s="309"/>
      <c r="M560" s="275"/>
      <c r="N560" s="275"/>
      <c r="R560" s="275"/>
      <c r="S560" s="275"/>
      <c r="U560" s="275"/>
      <c r="V560" s="275"/>
    </row>
    <row r="561" spans="1:22" ht="15.75">
      <c r="A561" s="344">
        <v>510</v>
      </c>
      <c r="B561" s="177"/>
      <c r="C561" s="178">
        <v>9508</v>
      </c>
      <c r="D561" s="206" t="s">
        <v>941</v>
      </c>
      <c r="E561" s="593"/>
      <c r="F561" s="596"/>
      <c r="G561" s="310"/>
      <c r="H561" s="826">
        <f t="shared" si="100"/>
        <v>0</v>
      </c>
      <c r="I561" s="281">
        <v>1</v>
      </c>
      <c r="J561" s="309"/>
      <c r="M561" s="275"/>
      <c r="N561" s="275"/>
      <c r="R561" s="275"/>
      <c r="S561" s="275"/>
      <c r="U561" s="275"/>
      <c r="V561" s="275"/>
    </row>
    <row r="562" spans="1:22" ht="15.75">
      <c r="A562" s="344">
        <v>515</v>
      </c>
      <c r="B562" s="177"/>
      <c r="C562" s="178">
        <v>9509</v>
      </c>
      <c r="D562" s="206" t="s">
        <v>942</v>
      </c>
      <c r="E562" s="593"/>
      <c r="F562" s="596"/>
      <c r="G562" s="310"/>
      <c r="H562" s="826">
        <f t="shared" si="100"/>
        <v>0</v>
      </c>
      <c r="I562" s="281">
        <v>1</v>
      </c>
      <c r="J562" s="309"/>
      <c r="M562" s="275"/>
      <c r="N562" s="275"/>
      <c r="R562" s="275"/>
      <c r="S562" s="275"/>
      <c r="U562" s="275"/>
      <c r="V562" s="275"/>
    </row>
    <row r="563" spans="1:22" ht="31.5">
      <c r="A563" s="344">
        <v>520</v>
      </c>
      <c r="B563" s="177"/>
      <c r="C563" s="178">
        <v>9510</v>
      </c>
      <c r="D563" s="206" t="s">
        <v>943</v>
      </c>
      <c r="E563" s="593"/>
      <c r="F563" s="596"/>
      <c r="G563" s="310"/>
      <c r="H563" s="826">
        <f t="shared" si="100"/>
        <v>0</v>
      </c>
      <c r="I563" s="281">
        <v>1</v>
      </c>
      <c r="J563" s="309"/>
      <c r="M563" s="275"/>
      <c r="N563" s="275"/>
      <c r="R563" s="275"/>
      <c r="S563" s="275"/>
      <c r="U563" s="275"/>
      <c r="V563" s="275"/>
    </row>
    <row r="564" spans="1:22" ht="15.75">
      <c r="A564" s="344">
        <v>525</v>
      </c>
      <c r="B564" s="177"/>
      <c r="C564" s="178">
        <v>9511</v>
      </c>
      <c r="D564" s="206" t="s">
        <v>944</v>
      </c>
      <c r="E564" s="593"/>
      <c r="F564" s="596"/>
      <c r="G564" s="310"/>
      <c r="H564" s="826">
        <f t="shared" si="100"/>
        <v>0</v>
      </c>
      <c r="I564" s="281">
        <v>1</v>
      </c>
      <c r="J564" s="309"/>
      <c r="M564" s="275"/>
      <c r="N564" s="275"/>
      <c r="R564" s="275"/>
      <c r="S564" s="275"/>
      <c r="U564" s="275"/>
      <c r="V564" s="275"/>
    </row>
    <row r="565" spans="1:22" ht="15.75">
      <c r="A565" s="344">
        <v>530</v>
      </c>
      <c r="B565" s="177"/>
      <c r="C565" s="178">
        <v>9512</v>
      </c>
      <c r="D565" s="206" t="s">
        <v>945</v>
      </c>
      <c r="E565" s="593"/>
      <c r="F565" s="596"/>
      <c r="G565" s="310"/>
      <c r="H565" s="826">
        <f t="shared" si="100"/>
        <v>0</v>
      </c>
      <c r="I565" s="281">
        <v>1</v>
      </c>
      <c r="J565" s="309"/>
      <c r="M565" s="275"/>
      <c r="N565" s="275"/>
      <c r="R565" s="275"/>
      <c r="S565" s="275"/>
      <c r="U565" s="275"/>
      <c r="V565" s="275"/>
    </row>
    <row r="566" spans="1:22" ht="15.75">
      <c r="A566" s="344">
        <v>535</v>
      </c>
      <c r="B566" s="177"/>
      <c r="C566" s="178">
        <v>9513</v>
      </c>
      <c r="D566" s="180" t="s">
        <v>946</v>
      </c>
      <c r="E566" s="627"/>
      <c r="F566" s="624"/>
      <c r="G566" s="465"/>
      <c r="H566" s="826">
        <f t="shared" si="100"/>
        <v>0</v>
      </c>
      <c r="I566" s="281">
        <v>1</v>
      </c>
      <c r="J566" s="309"/>
      <c r="M566" s="275"/>
      <c r="N566" s="275"/>
      <c r="R566" s="275"/>
      <c r="S566" s="275"/>
      <c r="U566" s="275"/>
      <c r="V566" s="275"/>
    </row>
    <row r="567" spans="1:22" ht="31.5">
      <c r="A567" s="344">
        <v>540</v>
      </c>
      <c r="B567" s="177"/>
      <c r="C567" s="262">
        <v>9514</v>
      </c>
      <c r="D567" s="263" t="s">
        <v>947</v>
      </c>
      <c r="E567" s="627"/>
      <c r="F567" s="624"/>
      <c r="G567" s="465"/>
      <c r="H567" s="826">
        <f t="shared" si="100"/>
        <v>0</v>
      </c>
      <c r="I567" s="281">
        <v>1</v>
      </c>
      <c r="J567" s="309"/>
      <c r="M567" s="275"/>
      <c r="N567" s="275"/>
      <c r="R567" s="275"/>
      <c r="S567" s="275"/>
      <c r="U567" s="275"/>
      <c r="V567" s="275"/>
    </row>
    <row r="568" spans="1:22" ht="31.5">
      <c r="A568" s="344">
        <v>545</v>
      </c>
      <c r="B568" s="177"/>
      <c r="C568" s="178">
        <v>9521</v>
      </c>
      <c r="D568" s="206" t="s">
        <v>948</v>
      </c>
      <c r="E568" s="593"/>
      <c r="F568" s="596"/>
      <c r="G568" s="310"/>
      <c r="H568" s="826">
        <f t="shared" si="100"/>
        <v>0</v>
      </c>
      <c r="I568" s="281">
        <v>1</v>
      </c>
      <c r="J568" s="309"/>
      <c r="M568" s="275"/>
      <c r="N568" s="275"/>
      <c r="R568" s="275"/>
      <c r="S568" s="275"/>
      <c r="U568" s="275"/>
      <c r="V568" s="275"/>
    </row>
    <row r="569" spans="1:22" ht="15.75">
      <c r="A569" s="344">
        <v>550</v>
      </c>
      <c r="B569" s="177"/>
      <c r="C569" s="178">
        <v>9522</v>
      </c>
      <c r="D569" s="200" t="s">
        <v>949</v>
      </c>
      <c r="E569" s="593"/>
      <c r="F569" s="596"/>
      <c r="G569" s="310"/>
      <c r="H569" s="826">
        <f t="shared" si="100"/>
        <v>0</v>
      </c>
      <c r="I569" s="281">
        <v>1</v>
      </c>
      <c r="J569" s="309"/>
      <c r="M569" s="275"/>
      <c r="N569" s="275"/>
      <c r="R569" s="275"/>
      <c r="S569" s="275"/>
      <c r="U569" s="275"/>
      <c r="V569" s="275"/>
    </row>
    <row r="570" spans="1:22" ht="15.75">
      <c r="A570" s="344">
        <v>555</v>
      </c>
      <c r="B570" s="177"/>
      <c r="C570" s="178">
        <v>9528</v>
      </c>
      <c r="D570" s="200" t="s">
        <v>950</v>
      </c>
      <c r="E570" s="593"/>
      <c r="F570" s="596"/>
      <c r="G570" s="310"/>
      <c r="H570" s="826">
        <f t="shared" si="100"/>
        <v>0</v>
      </c>
      <c r="I570" s="281">
        <v>1</v>
      </c>
      <c r="J570" s="309"/>
      <c r="M570" s="275"/>
      <c r="N570" s="275"/>
      <c r="R570" s="275"/>
      <c r="S570" s="275"/>
      <c r="U570" s="275"/>
      <c r="V570" s="275"/>
    </row>
    <row r="571" spans="1:22" ht="31.5">
      <c r="A571" s="344">
        <v>560</v>
      </c>
      <c r="B571" s="177"/>
      <c r="C571" s="184">
        <v>9529</v>
      </c>
      <c r="D571" s="197" t="s">
        <v>951</v>
      </c>
      <c r="E571" s="593"/>
      <c r="F571" s="596"/>
      <c r="G571" s="310"/>
      <c r="H571" s="826">
        <f t="shared" si="100"/>
        <v>0</v>
      </c>
      <c r="I571" s="281">
        <v>1</v>
      </c>
      <c r="J571" s="309"/>
      <c r="M571" s="275"/>
      <c r="N571" s="275"/>
      <c r="R571" s="275"/>
      <c r="S571" s="275"/>
      <c r="U571" s="275"/>
      <c r="V571" s="275"/>
    </row>
    <row r="572" spans="1:22" ht="31.5">
      <c r="A572" s="344">
        <v>561</v>
      </c>
      <c r="B572" s="177"/>
      <c r="C572" s="184">
        <v>9549</v>
      </c>
      <c r="D572" s="197" t="s">
        <v>952</v>
      </c>
      <c r="E572" s="593"/>
      <c r="F572" s="596"/>
      <c r="G572" s="310"/>
      <c r="H572" s="826">
        <f t="shared" si="100"/>
        <v>0</v>
      </c>
      <c r="I572" s="281">
        <v>1</v>
      </c>
      <c r="J572" s="309"/>
      <c r="M572" s="275"/>
      <c r="N572" s="275"/>
      <c r="R572" s="275"/>
      <c r="S572" s="275"/>
      <c r="U572" s="275"/>
      <c r="V572" s="275"/>
    </row>
    <row r="573" spans="1:24" s="312" customFormat="1" ht="24.75" customHeight="1">
      <c r="A573" s="398">
        <v>565</v>
      </c>
      <c r="B573" s="181">
        <v>9600</v>
      </c>
      <c r="C573" s="1196" t="s">
        <v>953</v>
      </c>
      <c r="D573" s="1197"/>
      <c r="E573" s="626">
        <f>SUM(E574:E577)</f>
        <v>0</v>
      </c>
      <c r="F573" s="623">
        <f>SUM(F574:F577)</f>
        <v>0</v>
      </c>
      <c r="G573" s="463">
        <f>SUM(G574:G577)</f>
        <v>0</v>
      </c>
      <c r="H573" s="463">
        <f>SUM(H574:H577)</f>
        <v>0</v>
      </c>
      <c r="I573" s="281">
        <v>1</v>
      </c>
      <c r="J573" s="309"/>
      <c r="O573" s="487"/>
      <c r="X573" s="275"/>
    </row>
    <row r="574" spans="1:24" s="318" customFormat="1" ht="36.75" customHeight="1">
      <c r="A574" s="444">
        <v>566</v>
      </c>
      <c r="B574" s="185"/>
      <c r="C574" s="245">
        <v>9601</v>
      </c>
      <c r="D574" s="635" t="s">
        <v>954</v>
      </c>
      <c r="E574" s="593"/>
      <c r="F574" s="596"/>
      <c r="G574" s="310"/>
      <c r="H574" s="826">
        <f>F574+G574</f>
        <v>0</v>
      </c>
      <c r="I574" s="281">
        <v>1</v>
      </c>
      <c r="J574" s="309"/>
      <c r="X574" s="275"/>
    </row>
    <row r="575" spans="1:24" s="318" customFormat="1" ht="36.75" customHeight="1">
      <c r="A575" s="444">
        <v>567</v>
      </c>
      <c r="B575" s="185"/>
      <c r="C575" s="264">
        <v>9603</v>
      </c>
      <c r="D575" s="636" t="s">
        <v>955</v>
      </c>
      <c r="E575" s="593"/>
      <c r="F575" s="596"/>
      <c r="G575" s="310"/>
      <c r="H575" s="826">
        <f>F575+G575</f>
        <v>0</v>
      </c>
      <c r="I575" s="281">
        <v>1</v>
      </c>
      <c r="J575" s="309"/>
      <c r="X575" s="312"/>
    </row>
    <row r="576" spans="1:10" s="318" customFormat="1" ht="36.75" customHeight="1">
      <c r="A576" s="444">
        <v>568</v>
      </c>
      <c r="B576" s="185"/>
      <c r="C576" s="261">
        <v>9607</v>
      </c>
      <c r="D576" s="637" t="s">
        <v>956</v>
      </c>
      <c r="E576" s="593"/>
      <c r="F576" s="596"/>
      <c r="G576" s="310"/>
      <c r="H576" s="826">
        <f>F576+G576</f>
        <v>0</v>
      </c>
      <c r="I576" s="281">
        <v>1</v>
      </c>
      <c r="J576" s="309"/>
    </row>
    <row r="577" spans="1:10" s="318" customFormat="1" ht="36.75" customHeight="1">
      <c r="A577" s="444">
        <v>569</v>
      </c>
      <c r="B577" s="185"/>
      <c r="C577" s="246">
        <v>9609</v>
      </c>
      <c r="D577" s="638" t="s">
        <v>957</v>
      </c>
      <c r="E577" s="593"/>
      <c r="F577" s="596"/>
      <c r="G577" s="310"/>
      <c r="H577" s="826">
        <f>F577+G577</f>
        <v>0</v>
      </c>
      <c r="I577" s="281">
        <v>1</v>
      </c>
      <c r="J577" s="309"/>
    </row>
    <row r="578" spans="1:24" s="312" customFormat="1" ht="35.25" customHeight="1">
      <c r="A578" s="398">
        <v>575</v>
      </c>
      <c r="B578" s="181">
        <v>9800</v>
      </c>
      <c r="C578" s="1198" t="s">
        <v>958</v>
      </c>
      <c r="D578" s="1199"/>
      <c r="E578" s="626">
        <f>SUM(E579:E583)</f>
        <v>0</v>
      </c>
      <c r="F578" s="623">
        <f>SUM(F579:F583)</f>
        <v>0</v>
      </c>
      <c r="G578" s="463">
        <f>SUM(G579:G583)</f>
        <v>0</v>
      </c>
      <c r="H578" s="463">
        <f>SUM(H579:H583)</f>
        <v>0</v>
      </c>
      <c r="I578" s="281">
        <v>1</v>
      </c>
      <c r="J578" s="309"/>
      <c r="O578" s="487"/>
      <c r="X578" s="318"/>
    </row>
    <row r="579" spans="1:24" ht="15.75">
      <c r="A579" s="344">
        <v>580</v>
      </c>
      <c r="B579" s="220"/>
      <c r="C579" s="186">
        <v>9810</v>
      </c>
      <c r="D579" s="189" t="s">
        <v>920</v>
      </c>
      <c r="E579" s="627"/>
      <c r="F579" s="624"/>
      <c r="G579" s="465"/>
      <c r="H579" s="826">
        <f>F579+G579</f>
        <v>0</v>
      </c>
      <c r="I579" s="281">
        <v>1</v>
      </c>
      <c r="J579" s="309"/>
      <c r="M579" s="275"/>
      <c r="N579" s="275"/>
      <c r="R579" s="275"/>
      <c r="S579" s="275"/>
      <c r="U579" s="275"/>
      <c r="V579" s="275"/>
      <c r="X579" s="318"/>
    </row>
    <row r="580" spans="1:24" ht="15.75">
      <c r="A580" s="344">
        <v>585</v>
      </c>
      <c r="B580" s="220"/>
      <c r="C580" s="178">
        <v>9820</v>
      </c>
      <c r="D580" s="180" t="s">
        <v>921</v>
      </c>
      <c r="E580" s="627"/>
      <c r="F580" s="624"/>
      <c r="G580" s="465"/>
      <c r="H580" s="826">
        <f>F580+G580</f>
        <v>0</v>
      </c>
      <c r="I580" s="281">
        <v>1</v>
      </c>
      <c r="J580" s="309"/>
      <c r="M580" s="275"/>
      <c r="N580" s="275"/>
      <c r="R580" s="275"/>
      <c r="S580" s="275"/>
      <c r="U580" s="275"/>
      <c r="V580" s="275"/>
      <c r="X580" s="312"/>
    </row>
    <row r="581" spans="1:22" ht="15.75">
      <c r="A581" s="344">
        <v>590</v>
      </c>
      <c r="B581" s="220"/>
      <c r="C581" s="178">
        <v>9830</v>
      </c>
      <c r="D581" s="180" t="s">
        <v>922</v>
      </c>
      <c r="E581" s="627"/>
      <c r="F581" s="624"/>
      <c r="G581" s="465"/>
      <c r="H581" s="826">
        <f>F581+G581</f>
        <v>0</v>
      </c>
      <c r="I581" s="281">
        <v>1</v>
      </c>
      <c r="J581" s="309"/>
      <c r="M581" s="275"/>
      <c r="N581" s="275"/>
      <c r="R581" s="275"/>
      <c r="S581" s="275"/>
      <c r="U581" s="275"/>
      <c r="V581" s="275"/>
    </row>
    <row r="582" spans="1:22" ht="15.75">
      <c r="A582" s="329">
        <v>600</v>
      </c>
      <c r="B582" s="220"/>
      <c r="C582" s="178">
        <v>9850</v>
      </c>
      <c r="D582" s="180" t="s">
        <v>923</v>
      </c>
      <c r="E582" s="627"/>
      <c r="F582" s="624"/>
      <c r="G582" s="465"/>
      <c r="H582" s="826">
        <f>F582+G582</f>
        <v>0</v>
      </c>
      <c r="I582" s="281">
        <v>1</v>
      </c>
      <c r="J582" s="309"/>
      <c r="M582" s="275"/>
      <c r="N582" s="275"/>
      <c r="R582" s="275"/>
      <c r="S582" s="275"/>
      <c r="U582" s="275"/>
      <c r="V582" s="275"/>
    </row>
    <row r="583" spans="1:22" ht="34.5" customHeight="1" thickBot="1">
      <c r="A583" s="329">
        <v>605</v>
      </c>
      <c r="B583" s="265"/>
      <c r="C583" s="184">
        <v>9890</v>
      </c>
      <c r="D583" s="183" t="s">
        <v>959</v>
      </c>
      <c r="E583" s="642"/>
      <c r="F583" s="641"/>
      <c r="G583" s="499"/>
      <c r="H583" s="826">
        <f>F583+G583</f>
        <v>0</v>
      </c>
      <c r="I583" s="281">
        <v>1</v>
      </c>
      <c r="J583" s="309"/>
      <c r="M583" s="275"/>
      <c r="N583" s="275"/>
      <c r="R583" s="275"/>
      <c r="S583" s="275"/>
      <c r="U583" s="275"/>
      <c r="V583" s="275"/>
    </row>
    <row r="584" spans="1:22" ht="16.5" thickBot="1">
      <c r="A584" s="329">
        <v>610</v>
      </c>
      <c r="B584" s="266"/>
      <c r="C584" s="252" t="s">
        <v>709</v>
      </c>
      <c r="D584" s="253" t="s">
        <v>960</v>
      </c>
      <c r="E584" s="466">
        <f>SUM(E448,E452,E455,E458,E468,E484,E489,E490,E499,E503,E508,E465,E511,E518,E522,E523,E528,E531,E553,E573,E578)</f>
        <v>0</v>
      </c>
      <c r="F584" s="466">
        <f>SUM(F448,F452,F455,F458,F468,F484,F489,F490,F499,F503,F508,F465,F511,F518,F522,F523,F528,F531,F553,F573,F578)</f>
        <v>-396708</v>
      </c>
      <c r="G584" s="466">
        <f>SUM(G448,G452,G455,G458,G468,G484,G489,G490,G499,G503,G508,G465,G511,G518,G522,G523,G528,G531,G553,G573,G578)</f>
        <v>0</v>
      </c>
      <c r="H584" s="466">
        <f>SUM(H448,H452,H455,H458,H468,H484,H489,H490,H499,H503,H508,H465,H511,H518,H522,H523,H528,H531,H553,H573,H578)</f>
        <v>-396708</v>
      </c>
      <c r="I584" s="281">
        <v>1</v>
      </c>
      <c r="M584" s="275"/>
      <c r="N584" s="275"/>
      <c r="R584" s="275"/>
      <c r="S584" s="275"/>
      <c r="U584" s="275"/>
      <c r="V584" s="275"/>
    </row>
    <row r="585" spans="1:22" ht="15">
      <c r="A585" s="329"/>
      <c r="D585" s="830" t="s">
        <v>1516</v>
      </c>
      <c r="E585" s="831">
        <f>E584+E432</f>
        <v>0</v>
      </c>
      <c r="F585" s="831">
        <f>F584+F432</f>
        <v>0</v>
      </c>
      <c r="G585" s="831">
        <f>G584+G432</f>
        <v>0</v>
      </c>
      <c r="H585" s="831">
        <f>H584+H432</f>
        <v>0</v>
      </c>
      <c r="I585" s="281">
        <v>1</v>
      </c>
      <c r="M585" s="275"/>
      <c r="N585" s="275"/>
      <c r="R585" s="275"/>
      <c r="S585" s="275"/>
      <c r="U585" s="275"/>
      <c r="V585" s="275"/>
    </row>
    <row r="586" spans="1:22" ht="15">
      <c r="A586" s="329"/>
      <c r="I586" s="281">
        <v>1</v>
      </c>
      <c r="M586" s="275"/>
      <c r="N586" s="275"/>
      <c r="R586" s="275"/>
      <c r="S586" s="275"/>
      <c r="U586" s="275"/>
      <c r="V586" s="275"/>
    </row>
    <row r="587" spans="1:22" ht="15">
      <c r="A587" s="329"/>
      <c r="B587" s="500" t="s">
        <v>1457</v>
      </c>
      <c r="C587" s="501"/>
      <c r="D587" s="347" t="s">
        <v>1458</v>
      </c>
      <c r="E587" s="347"/>
      <c r="I587" s="281">
        <v>1</v>
      </c>
      <c r="J587" s="502"/>
      <c r="K587" s="500"/>
      <c r="L587" s="347"/>
      <c r="M587" s="347"/>
      <c r="N587" s="503"/>
      <c r="P587" s="500"/>
      <c r="Q587" s="347"/>
      <c r="R587" s="347"/>
      <c r="S587" s="503"/>
      <c r="T587" s="347"/>
      <c r="U587" s="347"/>
      <c r="V587" s="503"/>
    </row>
    <row r="588" spans="1:22" ht="15">
      <c r="A588" s="329"/>
      <c r="B588" s="504"/>
      <c r="C588" s="504"/>
      <c r="D588" s="505"/>
      <c r="E588" s="505"/>
      <c r="F588" s="505"/>
      <c r="G588" s="505"/>
      <c r="H588" s="505"/>
      <c r="I588" s="281">
        <v>1</v>
      </c>
      <c r="J588" s="502"/>
      <c r="K588" s="506"/>
      <c r="L588" s="427"/>
      <c r="M588" s="427"/>
      <c r="N588" s="427"/>
      <c r="P588" s="506"/>
      <c r="Q588" s="427"/>
      <c r="R588" s="427"/>
      <c r="S588" s="427"/>
      <c r="T588" s="427"/>
      <c r="U588" s="427"/>
      <c r="V588" s="427"/>
    </row>
    <row r="589" spans="1:22" ht="15">
      <c r="A589" s="329"/>
      <c r="B589" s="500" t="s">
        <v>1459</v>
      </c>
      <c r="C589" s="501"/>
      <c r="D589" s="347"/>
      <c r="E589" s="347"/>
      <c r="F589" s="347"/>
      <c r="G589" s="347"/>
      <c r="H589" s="347"/>
      <c r="I589" s="281">
        <v>1</v>
      </c>
      <c r="J589" s="502"/>
      <c r="K589" s="500"/>
      <c r="L589" s="347"/>
      <c r="M589" s="347"/>
      <c r="N589" s="503"/>
      <c r="P589" s="500"/>
      <c r="Q589" s="347"/>
      <c r="R589" s="347"/>
      <c r="S589" s="503"/>
      <c r="T589" s="347"/>
      <c r="U589" s="347"/>
      <c r="V589" s="503"/>
    </row>
    <row r="590" spans="1:22" ht="15">
      <c r="A590" s="329"/>
      <c r="B590" s="500"/>
      <c r="C590" s="501"/>
      <c r="D590" s="347"/>
      <c r="E590" s="347"/>
      <c r="F590" s="347"/>
      <c r="G590" s="347"/>
      <c r="H590" s="347"/>
      <c r="I590" s="281">
        <v>1</v>
      </c>
      <c r="J590" s="502"/>
      <c r="K590" s="500"/>
      <c r="L590" s="347"/>
      <c r="M590" s="347"/>
      <c r="N590" s="503"/>
      <c r="P590" s="500"/>
      <c r="Q590" s="347"/>
      <c r="R590" s="347"/>
      <c r="S590" s="503"/>
      <c r="T590" s="347"/>
      <c r="U590" s="347"/>
      <c r="V590" s="503"/>
    </row>
    <row r="591" spans="1:22" ht="15">
      <c r="A591" s="329"/>
      <c r="B591" s="507" t="s">
        <v>1460</v>
      </c>
      <c r="C591" s="501"/>
      <c r="D591" s="347" t="s">
        <v>1461</v>
      </c>
      <c r="E591" s="347"/>
      <c r="F591" s="347"/>
      <c r="G591" s="347"/>
      <c r="H591" s="347"/>
      <c r="I591" s="281">
        <v>1</v>
      </c>
      <c r="J591" s="502"/>
      <c r="K591" s="507"/>
      <c r="L591" s="347"/>
      <c r="M591" s="347"/>
      <c r="N591" s="503"/>
      <c r="P591" s="507"/>
      <c r="Q591" s="347"/>
      <c r="R591" s="347"/>
      <c r="S591" s="503"/>
      <c r="T591" s="347"/>
      <c r="U591" s="347"/>
      <c r="V591" s="503"/>
    </row>
    <row r="592" spans="1:22" ht="15">
      <c r="A592" s="344"/>
      <c r="B592" s="508"/>
      <c r="C592" s="508"/>
      <c r="D592" s="509"/>
      <c r="E592" s="510"/>
      <c r="F592" s="510"/>
      <c r="G592" s="510"/>
      <c r="H592" s="510"/>
      <c r="I592" s="281">
        <v>1</v>
      </c>
      <c r="J592" s="502"/>
      <c r="K592" s="510"/>
      <c r="L592" s="510"/>
      <c r="M592" s="283"/>
      <c r="N592" s="283"/>
      <c r="P592" s="510"/>
      <c r="Q592" s="510"/>
      <c r="R592" s="283"/>
      <c r="S592" s="283"/>
      <c r="T592" s="510"/>
      <c r="U592" s="283"/>
      <c r="V592" s="283"/>
    </row>
    <row r="593" spans="1:24" s="286" customFormat="1" ht="12" customHeight="1">
      <c r="A593" s="511"/>
      <c r="B593" s="512"/>
      <c r="C593" s="512"/>
      <c r="D593" s="513"/>
      <c r="E593" s="512"/>
      <c r="F593" s="512"/>
      <c r="G593" s="512"/>
      <c r="H593" s="512"/>
      <c r="I593" s="281">
        <v>1</v>
      </c>
      <c r="J593" s="282"/>
      <c r="K593" s="512"/>
      <c r="L593" s="512"/>
      <c r="M593" s="514"/>
      <c r="N593" s="514"/>
      <c r="O593" s="514"/>
      <c r="P593" s="512"/>
      <c r="Q593" s="512"/>
      <c r="R593" s="514"/>
      <c r="S593" s="514"/>
      <c r="T593" s="512"/>
      <c r="U593" s="514"/>
      <c r="V593" s="514"/>
      <c r="W593" s="514"/>
      <c r="X593" s="275"/>
    </row>
    <row r="594" spans="5:23" ht="15">
      <c r="E594" s="348"/>
      <c r="F594" s="348"/>
      <c r="G594" s="348"/>
      <c r="H594" s="354"/>
      <c r="I594" s="281">
        <f>(IF($E724&lt;&gt;0,$I$2,IF($H724&lt;&gt;0,$I$2,"")))</f>
        <v>1</v>
      </c>
      <c r="K594" s="348"/>
      <c r="L594" s="348"/>
      <c r="M594" s="354"/>
      <c r="N594" s="354"/>
      <c r="O594" s="354"/>
      <c r="P594" s="348"/>
      <c r="Q594" s="348"/>
      <c r="R594" s="354"/>
      <c r="S594" s="354"/>
      <c r="T594" s="348"/>
      <c r="U594" s="354"/>
      <c r="V594" s="354"/>
      <c r="W594" s="523"/>
    </row>
    <row r="595" spans="3:24" ht="15">
      <c r="C595" s="287"/>
      <c r="D595" s="288"/>
      <c r="E595" s="348"/>
      <c r="F595" s="348"/>
      <c r="G595" s="348"/>
      <c r="H595" s="354"/>
      <c r="I595" s="281">
        <f>(IF($E724&lt;&gt;0,$I$2,IF($H724&lt;&gt;0,$I$2,"")))</f>
        <v>1</v>
      </c>
      <c r="K595" s="348"/>
      <c r="L595" s="348"/>
      <c r="M595" s="354"/>
      <c r="N595" s="354"/>
      <c r="O595" s="354"/>
      <c r="P595" s="348"/>
      <c r="Q595" s="348"/>
      <c r="R595" s="354"/>
      <c r="S595" s="354"/>
      <c r="T595" s="348"/>
      <c r="U595" s="354"/>
      <c r="V595" s="354"/>
      <c r="W595" s="523"/>
      <c r="X595" s="286"/>
    </row>
    <row r="596" spans="2:23" ht="15">
      <c r="B596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596" s="1182"/>
      <c r="D596" s="1182"/>
      <c r="E596" s="348"/>
      <c r="F596" s="348"/>
      <c r="G596" s="348"/>
      <c r="H596" s="354"/>
      <c r="I596" s="281">
        <f>(IF($E724&lt;&gt;0,$I$2,IF($H724&lt;&gt;0,$I$2,"")))</f>
        <v>1</v>
      </c>
      <c r="K596" s="348"/>
      <c r="L596" s="348"/>
      <c r="M596" s="354"/>
      <c r="N596" s="354"/>
      <c r="O596" s="354"/>
      <c r="P596" s="348"/>
      <c r="Q596" s="348"/>
      <c r="R596" s="354"/>
      <c r="S596" s="354"/>
      <c r="T596" s="348"/>
      <c r="U596" s="354"/>
      <c r="V596" s="354"/>
      <c r="W596" s="523"/>
    </row>
    <row r="597" spans="3:23" ht="15">
      <c r="C597" s="287"/>
      <c r="D597" s="288"/>
      <c r="E597" s="349" t="s">
        <v>1133</v>
      </c>
      <c r="F597" s="349" t="s">
        <v>987</v>
      </c>
      <c r="G597" s="348"/>
      <c r="H597" s="354"/>
      <c r="I597" s="281">
        <f>(IF($E724&lt;&gt;0,$I$2,IF($H724&lt;&gt;0,$I$2,"")))</f>
        <v>1</v>
      </c>
      <c r="K597" s="348"/>
      <c r="L597" s="348"/>
      <c r="M597" s="354"/>
      <c r="N597" s="354"/>
      <c r="O597" s="354"/>
      <c r="P597" s="348"/>
      <c r="Q597" s="348"/>
      <c r="R597" s="354"/>
      <c r="S597" s="354"/>
      <c r="T597" s="348"/>
      <c r="U597" s="354"/>
      <c r="V597" s="354"/>
      <c r="W597" s="523"/>
    </row>
    <row r="598" spans="2:23" ht="15.75">
      <c r="B598" s="1156" t="str">
        <f>$B$9</f>
        <v>МИНИСТЕРСТВО НА ОКОЛНАТА СРЕДА И ВОДИТЕ</v>
      </c>
      <c r="C598" s="1182"/>
      <c r="D598" s="1182"/>
      <c r="E598" s="350">
        <f>$E$9</f>
        <v>41640</v>
      </c>
      <c r="F598" s="351">
        <f>$F$9</f>
        <v>41882</v>
      </c>
      <c r="G598" s="348"/>
      <c r="H598" s="354"/>
      <c r="I598" s="281">
        <f>(IF($E724&lt;&gt;0,$I$2,IF($H724&lt;&gt;0,$I$2,"")))</f>
        <v>1</v>
      </c>
      <c r="K598" s="348"/>
      <c r="L598" s="348"/>
      <c r="M598" s="354"/>
      <c r="N598" s="354"/>
      <c r="O598" s="354"/>
      <c r="P598" s="348"/>
      <c r="Q598" s="348"/>
      <c r="R598" s="354"/>
      <c r="S598" s="354"/>
      <c r="T598" s="348"/>
      <c r="U598" s="354"/>
      <c r="V598" s="354"/>
      <c r="W598" s="523"/>
    </row>
    <row r="599" spans="2:23" ht="15">
      <c r="B599" s="291" t="str">
        <f>$B$10</f>
        <v>(наименование на разпоредителя с бюджет)</v>
      </c>
      <c r="E599" s="348"/>
      <c r="F599" s="352">
        <f>$F$10</f>
        <v>0</v>
      </c>
      <c r="G599" s="348"/>
      <c r="H599" s="354"/>
      <c r="I599" s="281">
        <f>(IF($E724&lt;&gt;0,$I$2,IF($H724&lt;&gt;0,$I$2,"")))</f>
        <v>1</v>
      </c>
      <c r="K599" s="348"/>
      <c r="L599" s="348"/>
      <c r="M599" s="354"/>
      <c r="N599" s="354"/>
      <c r="O599" s="354"/>
      <c r="P599" s="348"/>
      <c r="Q599" s="348"/>
      <c r="R599" s="354"/>
      <c r="S599" s="354"/>
      <c r="T599" s="348"/>
      <c r="U599" s="354"/>
      <c r="V599" s="354"/>
      <c r="W599" s="523"/>
    </row>
    <row r="600" spans="2:23" ht="15.75" thickBot="1">
      <c r="B600" s="291"/>
      <c r="E600" s="353"/>
      <c r="F600" s="348"/>
      <c r="G600" s="348"/>
      <c r="H600" s="354"/>
      <c r="I600" s="281">
        <f>(IF($E724&lt;&gt;0,$I$2,IF($H724&lt;&gt;0,$I$2,"")))</f>
        <v>1</v>
      </c>
      <c r="K600" s="348"/>
      <c r="L600" s="348"/>
      <c r="M600" s="354"/>
      <c r="N600" s="354"/>
      <c r="O600" s="354"/>
      <c r="P600" s="348"/>
      <c r="Q600" s="348"/>
      <c r="R600" s="354"/>
      <c r="S600" s="354"/>
      <c r="T600" s="348"/>
      <c r="U600" s="354"/>
      <c r="V600" s="354"/>
      <c r="W600" s="523"/>
    </row>
    <row r="601" spans="2:23" ht="17.25" thickBot="1" thickTop="1">
      <c r="B601" s="1156" t="str">
        <f>$B$12</f>
        <v>Министерство на околната среда и водите</v>
      </c>
      <c r="C601" s="1182"/>
      <c r="D601" s="1182"/>
      <c r="E601" s="348" t="s">
        <v>1135</v>
      </c>
      <c r="F601" s="355" t="str">
        <f>$F$12</f>
        <v>1900</v>
      </c>
      <c r="G601" s="348"/>
      <c r="H601" s="354"/>
      <c r="I601" s="281">
        <f>(IF($E724&lt;&gt;0,$I$2,IF($H724&lt;&gt;0,$I$2,"")))</f>
        <v>1</v>
      </c>
      <c r="K601" s="348"/>
      <c r="L601" s="348"/>
      <c r="M601" s="354"/>
      <c r="N601" s="354"/>
      <c r="O601" s="354"/>
      <c r="P601" s="348"/>
      <c r="Q601" s="348"/>
      <c r="R601" s="354"/>
      <c r="S601" s="354"/>
      <c r="T601" s="348"/>
      <c r="U601" s="354"/>
      <c r="V601" s="354"/>
      <c r="W601" s="523"/>
    </row>
    <row r="602" spans="2:23" ht="16.5" thickBot="1" thickTop="1">
      <c r="B602" s="291" t="str">
        <f>$B$13</f>
        <v>(наименование на първостепенния разпоредител с бюджет)</v>
      </c>
      <c r="E602" s="353" t="s">
        <v>1137</v>
      </c>
      <c r="F602" s="348"/>
      <c r="G602" s="348"/>
      <c r="H602" s="354"/>
      <c r="I602" s="281">
        <f>(IF($E724&lt;&gt;0,$I$2,IF($H724&lt;&gt;0,$I$2,"")))</f>
        <v>1</v>
      </c>
      <c r="K602" s="348"/>
      <c r="L602" s="348"/>
      <c r="M602" s="354"/>
      <c r="N602" s="354"/>
      <c r="O602" s="354"/>
      <c r="P602" s="348"/>
      <c r="Q602" s="348"/>
      <c r="R602" s="354"/>
      <c r="S602" s="354"/>
      <c r="T602" s="348"/>
      <c r="U602" s="354"/>
      <c r="V602" s="354"/>
      <c r="W602" s="523"/>
    </row>
    <row r="603" spans="2:23" ht="19.5" thickBot="1" thickTop="1">
      <c r="B603" s="291"/>
      <c r="D603" s="584" t="str">
        <f>$D$17</f>
        <v>Код на сметка :</v>
      </c>
      <c r="E603" s="355">
        <f>$E$17</f>
        <v>97</v>
      </c>
      <c r="F603" s="347"/>
      <c r="G603" s="347"/>
      <c r="H603" s="503"/>
      <c r="I603" s="281">
        <f>(IF($E724&lt;&gt;0,$I$2,IF($H724&lt;&gt;0,$I$2,"")))</f>
        <v>1</v>
      </c>
      <c r="K603" s="348"/>
      <c r="L603" s="348"/>
      <c r="M603" s="354"/>
      <c r="N603" s="354"/>
      <c r="O603" s="354"/>
      <c r="P603" s="348"/>
      <c r="Q603" s="348"/>
      <c r="R603" s="354"/>
      <c r="S603" s="354"/>
      <c r="T603" s="348"/>
      <c r="U603" s="354"/>
      <c r="V603" s="354"/>
      <c r="W603" s="523"/>
    </row>
    <row r="604" spans="3:23" ht="17.25" thickBot="1" thickTop="1">
      <c r="C604" s="287"/>
      <c r="D604" s="288"/>
      <c r="E604" s="348"/>
      <c r="F604" s="353"/>
      <c r="G604" s="353"/>
      <c r="H604" s="357" t="s">
        <v>1138</v>
      </c>
      <c r="I604" s="281">
        <f>(IF($E724&lt;&gt;0,$I$2,IF($H724&lt;&gt;0,$I$2,"")))</f>
        <v>1</v>
      </c>
      <c r="K604" s="356" t="s">
        <v>423</v>
      </c>
      <c r="L604" s="348"/>
      <c r="M604" s="354"/>
      <c r="N604" s="357" t="s">
        <v>1138</v>
      </c>
      <c r="O604" s="354"/>
      <c r="P604" s="356" t="s">
        <v>424</v>
      </c>
      <c r="Q604" s="348"/>
      <c r="R604" s="354"/>
      <c r="S604" s="357" t="s">
        <v>1138</v>
      </c>
      <c r="T604" s="348"/>
      <c r="U604" s="354"/>
      <c r="V604" s="357" t="s">
        <v>1138</v>
      </c>
      <c r="W604" s="523"/>
    </row>
    <row r="605" spans="2:23" ht="18.75" thickBot="1">
      <c r="B605" s="1048"/>
      <c r="C605" s="517"/>
      <c r="D605" s="1039" t="s">
        <v>1470</v>
      </c>
      <c r="E605" s="299" t="s">
        <v>1140</v>
      </c>
      <c r="F605" s="1183" t="s">
        <v>1141</v>
      </c>
      <c r="G605" s="1184"/>
      <c r="H605" s="1185"/>
      <c r="I605" s="281">
        <f>(IF($E724&lt;&gt;0,$I$2,IF($H724&lt;&gt;0,$I$2,"")))</f>
        <v>1</v>
      </c>
      <c r="K605" s="531"/>
      <c r="L605" s="532"/>
      <c r="M605" s="533"/>
      <c r="N605" s="534"/>
      <c r="O605" s="282"/>
      <c r="P605" s="1178" t="s">
        <v>1905</v>
      </c>
      <c r="Q605" s="1178" t="s">
        <v>1906</v>
      </c>
      <c r="R605" s="1178" t="s">
        <v>1907</v>
      </c>
      <c r="S605" s="1178" t="s">
        <v>426</v>
      </c>
      <c r="T605" s="535" t="s">
        <v>427</v>
      </c>
      <c r="U605" s="536"/>
      <c r="V605" s="537"/>
      <c r="W605" s="365"/>
    </row>
    <row r="606" spans="2:23" ht="55.5" customHeight="1" thickBot="1">
      <c r="B606" s="242" t="s">
        <v>1046</v>
      </c>
      <c r="C606" s="243" t="s">
        <v>1142</v>
      </c>
      <c r="D606" s="540" t="s">
        <v>1471</v>
      </c>
      <c r="E606" s="303">
        <v>2014</v>
      </c>
      <c r="F606" s="518" t="s">
        <v>1464</v>
      </c>
      <c r="G606" s="518" t="s">
        <v>1463</v>
      </c>
      <c r="H606" s="517" t="s">
        <v>1462</v>
      </c>
      <c r="I606" s="281">
        <f>(IF($E724&lt;&gt;0,$I$2,IF($H724&lt;&gt;0,$I$2,"")))</f>
        <v>1</v>
      </c>
      <c r="K606" s="1035" t="s">
        <v>1902</v>
      </c>
      <c r="L606" s="1035" t="s">
        <v>1903</v>
      </c>
      <c r="M606" s="1036" t="s">
        <v>1904</v>
      </c>
      <c r="N606" s="1036" t="s">
        <v>425</v>
      </c>
      <c r="O606" s="282"/>
      <c r="P606" s="1181"/>
      <c r="Q606" s="1181"/>
      <c r="R606" s="1181"/>
      <c r="S606" s="1181"/>
      <c r="T606" s="538">
        <v>2014</v>
      </c>
      <c r="U606" s="538">
        <v>2015</v>
      </c>
      <c r="V606" s="538" t="s">
        <v>868</v>
      </c>
      <c r="W606" s="539"/>
    </row>
    <row r="607" spans="2:23" ht="18.75" thickBot="1">
      <c r="B607" s="1040"/>
      <c r="C607" s="517"/>
      <c r="D607" s="370" t="s">
        <v>712</v>
      </c>
      <c r="E607" s="371" t="s">
        <v>429</v>
      </c>
      <c r="F607" s="371" t="s">
        <v>430</v>
      </c>
      <c r="G607" s="371" t="s">
        <v>1479</v>
      </c>
      <c r="H607" s="873" t="s">
        <v>1480</v>
      </c>
      <c r="I607" s="281">
        <f>(IF($E724&lt;&gt;0,$I$2,IF($H724&lt;&gt;0,$I$2,"")))</f>
        <v>1</v>
      </c>
      <c r="K607" s="372" t="s">
        <v>431</v>
      </c>
      <c r="L607" s="372" t="s">
        <v>432</v>
      </c>
      <c r="M607" s="373" t="s">
        <v>433</v>
      </c>
      <c r="N607" s="373" t="s">
        <v>434</v>
      </c>
      <c r="O607" s="282"/>
      <c r="P607" s="1038" t="s">
        <v>435</v>
      </c>
      <c r="Q607" s="1038" t="s">
        <v>436</v>
      </c>
      <c r="R607" s="1038" t="s">
        <v>437</v>
      </c>
      <c r="S607" s="1038" t="s">
        <v>438</v>
      </c>
      <c r="T607" s="1038" t="s">
        <v>1430</v>
      </c>
      <c r="U607" s="1038" t="s">
        <v>1431</v>
      </c>
      <c r="V607" s="1038" t="s">
        <v>1432</v>
      </c>
      <c r="W607" s="542" t="s">
        <v>1433</v>
      </c>
    </row>
    <row r="608" spans="2:23" ht="108.75" thickBot="1">
      <c r="B608" s="517"/>
      <c r="C608" s="1050" t="e">
        <f>VLOOKUP(D608,OP_LIST2,2,FALSE)</f>
        <v>#N/A</v>
      </c>
      <c r="D608" s="1054" t="s">
        <v>318</v>
      </c>
      <c r="E608" s="543"/>
      <c r="F608" s="485"/>
      <c r="G608" s="485"/>
      <c r="H608" s="378"/>
      <c r="I608" s="281">
        <f>(IF($E724&lt;&gt;0,$I$2,IF($H724&lt;&gt;0,$I$2,"")))</f>
        <v>1</v>
      </c>
      <c r="K608" s="544" t="s">
        <v>1434</v>
      </c>
      <c r="L608" s="544" t="s">
        <v>1434</v>
      </c>
      <c r="M608" s="544" t="s">
        <v>1435</v>
      </c>
      <c r="N608" s="544" t="s">
        <v>1436</v>
      </c>
      <c r="O608" s="282"/>
      <c r="P608" s="544" t="s">
        <v>1434</v>
      </c>
      <c r="Q608" s="544" t="s">
        <v>1434</v>
      </c>
      <c r="R608" s="544" t="s">
        <v>1472</v>
      </c>
      <c r="S608" s="544" t="s">
        <v>1438</v>
      </c>
      <c r="T608" s="544" t="s">
        <v>1434</v>
      </c>
      <c r="U608" s="544" t="s">
        <v>1434</v>
      </c>
      <c r="V608" s="544" t="s">
        <v>1434</v>
      </c>
      <c r="W608" s="381" t="s">
        <v>1439</v>
      </c>
    </row>
    <row r="609" spans="2:23" ht="18.75" thickBot="1">
      <c r="B609" s="1048"/>
      <c r="C609" s="1053">
        <f>VLOOKUP(D610,EBK_DEIN2,2,FALSE)</f>
        <v>6621</v>
      </c>
      <c r="D609" s="1039" t="s">
        <v>1916</v>
      </c>
      <c r="E609" s="485"/>
      <c r="F609" s="485"/>
      <c r="G609" s="485"/>
      <c r="H609" s="378"/>
      <c r="I609" s="281">
        <f>(IF($E724&lt;&gt;0,$I$2,IF($H724&lt;&gt;0,$I$2,"")))</f>
        <v>1</v>
      </c>
      <c r="K609" s="545"/>
      <c r="L609" s="545"/>
      <c r="M609" s="428"/>
      <c r="N609" s="546"/>
      <c r="O609" s="282"/>
      <c r="P609" s="545"/>
      <c r="Q609" s="545"/>
      <c r="R609" s="428"/>
      <c r="S609" s="546"/>
      <c r="T609" s="545"/>
      <c r="U609" s="428"/>
      <c r="V609" s="546"/>
      <c r="W609" s="547"/>
    </row>
    <row r="610" spans="2:23" ht="31.5">
      <c r="B610" s="548"/>
      <c r="C610" s="302"/>
      <c r="D610" s="926" t="s">
        <v>1292</v>
      </c>
      <c r="E610" s="485"/>
      <c r="F610" s="485"/>
      <c r="G610" s="485"/>
      <c r="H610" s="378"/>
      <c r="I610" s="281">
        <f>(IF($E724&lt;&gt;0,$I$2,IF($H724&lt;&gt;0,$I$2,"")))</f>
        <v>1</v>
      </c>
      <c r="K610" s="545"/>
      <c r="L610" s="545"/>
      <c r="M610" s="428"/>
      <c r="N610" s="549">
        <f>SUMIF(N613:N614,"&lt;0")+SUMIF(N616:N620,"&lt;0")+SUMIF(N622:N627,"&lt;0")+SUMIF(N629:N645,"&lt;0")+SUMIF(N651:N655,"&lt;0")+SUMIF(N657:N662,"&lt;0")+SUMIF(N664:N669,"&lt;0")+SUMIF(N677:N678,"&lt;0")+SUMIF(N681:N686,"&lt;0")+SUMIF(N688:N693,"&lt;0")+SUMIF(N697,"&lt;0")+SUMIF(N699:N705,"&lt;0")+SUMIF(N707:N709,"&lt;0")+SUMIF(N711:N714,"&lt;0")+SUMIF(N716:N717,"&lt;0")+SUMIF(N720,"&lt;0")</f>
        <v>-76721</v>
      </c>
      <c r="O610" s="282"/>
      <c r="P610" s="545"/>
      <c r="Q610" s="545"/>
      <c r="R610" s="428"/>
      <c r="S610" s="549">
        <f>SUMIF(S613:S614,"&lt;0")+SUMIF(S616:S620,"&lt;0")+SUMIF(S622:S627,"&lt;0")+SUMIF(S629:S645,"&lt;0")+SUMIF(S651:S655,"&lt;0")+SUMIF(S657:S662,"&lt;0")+SUMIF(S664:S669,"&lt;0")+SUMIF(S677:S678,"&lt;0")+SUMIF(S681:S686,"&lt;0")+SUMIF(S688:S693,"&lt;0")+SUMIF(S697,"&lt;0")+SUMIF(S699:S705,"&lt;0")+SUMIF(S707:S709,"&lt;0")+SUMIF(S711:S714,"&lt;0")+SUMIF(S716:S717,"&lt;0")+SUMIF(S720,"&lt;0")</f>
        <v>-38423</v>
      </c>
      <c r="T610" s="545"/>
      <c r="U610" s="428"/>
      <c r="V610" s="546"/>
      <c r="W610" s="383"/>
    </row>
    <row r="611" spans="2:23" ht="18.75" thickBot="1">
      <c r="B611" s="454"/>
      <c r="C611" s="302"/>
      <c r="D611" s="366" t="s">
        <v>1473</v>
      </c>
      <c r="E611" s="485"/>
      <c r="F611" s="485"/>
      <c r="G611" s="485"/>
      <c r="H611" s="378"/>
      <c r="I611" s="281">
        <f>(IF($E724&lt;&gt;0,$I$2,IF($H724&lt;&gt;0,$I$2,"")))</f>
        <v>1</v>
      </c>
      <c r="K611" s="545"/>
      <c r="L611" s="545"/>
      <c r="M611" s="428"/>
      <c r="N611" s="546"/>
      <c r="O611" s="282"/>
      <c r="P611" s="545"/>
      <c r="Q611" s="545"/>
      <c r="R611" s="428"/>
      <c r="S611" s="546"/>
      <c r="T611" s="545"/>
      <c r="U611" s="428"/>
      <c r="V611" s="546"/>
      <c r="W611" s="385"/>
    </row>
    <row r="612" spans="1:23" ht="36" customHeight="1" thickBot="1">
      <c r="A612" s="287"/>
      <c r="B612" s="205">
        <v>100</v>
      </c>
      <c r="C612" s="1173" t="s">
        <v>714</v>
      </c>
      <c r="D612" s="1174"/>
      <c r="E612" s="625">
        <f>SUM(E613:E614)</f>
        <v>0</v>
      </c>
      <c r="F612" s="643">
        <f>SUM(F613:F614)</f>
        <v>8906</v>
      </c>
      <c r="G612" s="550">
        <f>SUM(G613:G614)</f>
        <v>0</v>
      </c>
      <c r="H612" s="550">
        <f>SUM(H613:H614)</f>
        <v>8906</v>
      </c>
      <c r="I612" s="308">
        <f>(IF($E612&lt;&gt;0,$I$2,IF($H612&lt;&gt;0,$I$2,"")))</f>
        <v>1</v>
      </c>
      <c r="J612" s="309"/>
      <c r="K612" s="386">
        <f>SUM(K613:K614)</f>
        <v>0</v>
      </c>
      <c r="L612" s="387">
        <f>SUM(L613:L614)</f>
        <v>0</v>
      </c>
      <c r="M612" s="551">
        <f>SUM(M613:M614)</f>
        <v>8906</v>
      </c>
      <c r="N612" s="552">
        <f>SUM(N613:N614)</f>
        <v>-8906</v>
      </c>
      <c r="O612" s="309"/>
      <c r="P612" s="388"/>
      <c r="Q612" s="553"/>
      <c r="R612" s="554"/>
      <c r="S612" s="553"/>
      <c r="T612" s="553"/>
      <c r="U612" s="553"/>
      <c r="V612" s="555"/>
      <c r="W612" s="389">
        <f>S612-T612-U612-V612</f>
        <v>0</v>
      </c>
    </row>
    <row r="613" spans="1:23" ht="18.75" thickBot="1">
      <c r="A613" s="287"/>
      <c r="B613" s="182"/>
      <c r="C613" s="186">
        <v>101</v>
      </c>
      <c r="D613" s="179" t="s">
        <v>715</v>
      </c>
      <c r="E613" s="593"/>
      <c r="F613" s="596"/>
      <c r="G613" s="310"/>
      <c r="H613" s="826">
        <f>F613+G613</f>
        <v>0</v>
      </c>
      <c r="I613" s="308">
        <f aca="true" t="shared" si="101" ref="I613:I676">(IF($E613&lt;&gt;0,$I$2,IF($H613&lt;&gt;0,$I$2,"")))</f>
      </c>
      <c r="J613" s="309"/>
      <c r="K613" s="556"/>
      <c r="L613" s="319"/>
      <c r="M613" s="391">
        <f>H613</f>
        <v>0</v>
      </c>
      <c r="N613" s="557">
        <f>K613+L613-M613</f>
        <v>0</v>
      </c>
      <c r="O613" s="309"/>
      <c r="P613" s="392"/>
      <c r="Q613" s="397"/>
      <c r="R613" s="397"/>
      <c r="S613" s="397"/>
      <c r="T613" s="397"/>
      <c r="U613" s="397"/>
      <c r="V613" s="558"/>
      <c r="W613" s="389">
        <f aca="true" t="shared" si="102" ref="W613:W676">S613-T613-U613-V613</f>
        <v>0</v>
      </c>
    </row>
    <row r="614" spans="1:23" ht="18.75" thickBot="1">
      <c r="A614" s="287"/>
      <c r="B614" s="182"/>
      <c r="C614" s="178">
        <v>102</v>
      </c>
      <c r="D614" s="180" t="s">
        <v>716</v>
      </c>
      <c r="E614" s="593"/>
      <c r="F614" s="596">
        <v>8906</v>
      </c>
      <c r="G614" s="310"/>
      <c r="H614" s="826">
        <f>F614+G614</f>
        <v>8906</v>
      </c>
      <c r="I614" s="308">
        <f t="shared" si="101"/>
        <v>1</v>
      </c>
      <c r="J614" s="309"/>
      <c r="K614" s="556"/>
      <c r="L614" s="319"/>
      <c r="M614" s="391">
        <f>H614</f>
        <v>8906</v>
      </c>
      <c r="N614" s="557">
        <f aca="true" t="shared" si="103" ref="N614:N655">K614+L614-M614</f>
        <v>-8906</v>
      </c>
      <c r="O614" s="309"/>
      <c r="P614" s="392"/>
      <c r="Q614" s="397"/>
      <c r="R614" s="397"/>
      <c r="S614" s="397"/>
      <c r="T614" s="397"/>
      <c r="U614" s="397"/>
      <c r="V614" s="558"/>
      <c r="W614" s="389">
        <f t="shared" si="102"/>
        <v>0</v>
      </c>
    </row>
    <row r="615" spans="1:23" ht="18.75" thickBot="1">
      <c r="A615" s="287"/>
      <c r="B615" s="181">
        <v>200</v>
      </c>
      <c r="C615" s="1175" t="s">
        <v>717</v>
      </c>
      <c r="D615" s="1175"/>
      <c r="E615" s="597">
        <f>SUM(E616:E620)</f>
        <v>0</v>
      </c>
      <c r="F615" s="393">
        <f>SUM(F616:F620)</f>
        <v>0</v>
      </c>
      <c r="G615" s="317">
        <f>SUM(G616:G620)</f>
        <v>9427</v>
      </c>
      <c r="H615" s="317">
        <f>SUM(H616:H620)</f>
        <v>9427</v>
      </c>
      <c r="I615" s="308">
        <f t="shared" si="101"/>
        <v>1</v>
      </c>
      <c r="J615" s="309"/>
      <c r="K615" s="394">
        <f>SUM(K616:K620)</f>
        <v>0</v>
      </c>
      <c r="L615" s="395">
        <f>SUM(L616:L620)</f>
        <v>0</v>
      </c>
      <c r="M615" s="559">
        <f>SUM(M616:M620)</f>
        <v>9427</v>
      </c>
      <c r="N615" s="560">
        <f>SUM(N616:N620)</f>
        <v>-9427</v>
      </c>
      <c r="O615" s="309"/>
      <c r="P615" s="396"/>
      <c r="Q615" s="407"/>
      <c r="R615" s="407"/>
      <c r="S615" s="407"/>
      <c r="T615" s="407"/>
      <c r="U615" s="407"/>
      <c r="V615" s="561"/>
      <c r="W615" s="389">
        <f t="shared" si="102"/>
        <v>0</v>
      </c>
    </row>
    <row r="616" spans="1:23" ht="18.75" thickBot="1">
      <c r="A616" s="287"/>
      <c r="B616" s="185"/>
      <c r="C616" s="186">
        <v>201</v>
      </c>
      <c r="D616" s="179" t="s">
        <v>718</v>
      </c>
      <c r="E616" s="593"/>
      <c r="F616" s="596"/>
      <c r="G616" s="310"/>
      <c r="H616" s="826">
        <f>F616+G616</f>
        <v>0</v>
      </c>
      <c r="I616" s="308">
        <f t="shared" si="101"/>
      </c>
      <c r="J616" s="309"/>
      <c r="K616" s="556"/>
      <c r="L616" s="319"/>
      <c r="M616" s="391">
        <f>H616</f>
        <v>0</v>
      </c>
      <c r="N616" s="557">
        <f t="shared" si="103"/>
        <v>0</v>
      </c>
      <c r="O616" s="309"/>
      <c r="P616" s="392"/>
      <c r="Q616" s="397"/>
      <c r="R616" s="397"/>
      <c r="S616" s="397"/>
      <c r="T616" s="397"/>
      <c r="U616" s="397"/>
      <c r="V616" s="558"/>
      <c r="W616" s="389">
        <f t="shared" si="102"/>
        <v>0</v>
      </c>
    </row>
    <row r="617" spans="1:23" ht="18.75" thickBot="1">
      <c r="A617" s="287"/>
      <c r="B617" s="177"/>
      <c r="C617" s="178">
        <v>202</v>
      </c>
      <c r="D617" s="187" t="s">
        <v>719</v>
      </c>
      <c r="E617" s="593"/>
      <c r="F617" s="596"/>
      <c r="G617" s="310">
        <v>9427</v>
      </c>
      <c r="H617" s="826">
        <f>F617+G617</f>
        <v>9427</v>
      </c>
      <c r="I617" s="308">
        <f t="shared" si="101"/>
        <v>1</v>
      </c>
      <c r="J617" s="309"/>
      <c r="K617" s="556"/>
      <c r="L617" s="319"/>
      <c r="M617" s="391">
        <f>H617</f>
        <v>9427</v>
      </c>
      <c r="N617" s="557">
        <f t="shared" si="103"/>
        <v>-9427</v>
      </c>
      <c r="O617" s="309"/>
      <c r="P617" s="392"/>
      <c r="Q617" s="397"/>
      <c r="R617" s="397"/>
      <c r="S617" s="397"/>
      <c r="T617" s="397"/>
      <c r="U617" s="397"/>
      <c r="V617" s="558"/>
      <c r="W617" s="389">
        <f t="shared" si="102"/>
        <v>0</v>
      </c>
    </row>
    <row r="618" spans="1:23" ht="32.25" thickBot="1">
      <c r="A618" s="287"/>
      <c r="B618" s="195"/>
      <c r="C618" s="178">
        <v>205</v>
      </c>
      <c r="D618" s="187" t="s">
        <v>1297</v>
      </c>
      <c r="E618" s="593"/>
      <c r="F618" s="596"/>
      <c r="G618" s="310"/>
      <c r="H618" s="826">
        <f>F618+G618</f>
        <v>0</v>
      </c>
      <c r="I618" s="308">
        <f t="shared" si="101"/>
      </c>
      <c r="J618" s="309"/>
      <c r="K618" s="556"/>
      <c r="L618" s="319"/>
      <c r="M618" s="391">
        <f>H618</f>
        <v>0</v>
      </c>
      <c r="N618" s="557">
        <f t="shared" si="103"/>
        <v>0</v>
      </c>
      <c r="O618" s="309"/>
      <c r="P618" s="392"/>
      <c r="Q618" s="397"/>
      <c r="R618" s="397"/>
      <c r="S618" s="397"/>
      <c r="T618" s="397"/>
      <c r="U618" s="397"/>
      <c r="V618" s="558"/>
      <c r="W618" s="389">
        <f t="shared" si="102"/>
        <v>0</v>
      </c>
    </row>
    <row r="619" spans="1:23" ht="18.75" thickBot="1">
      <c r="A619" s="287"/>
      <c r="B619" s="195"/>
      <c r="C619" s="178">
        <v>208</v>
      </c>
      <c r="D619" s="206" t="s">
        <v>1298</v>
      </c>
      <c r="E619" s="593"/>
      <c r="F619" s="596"/>
      <c r="G619" s="310"/>
      <c r="H619" s="826">
        <f>F619+G619</f>
        <v>0</v>
      </c>
      <c r="I619" s="308">
        <f t="shared" si="101"/>
      </c>
      <c r="J619" s="309"/>
      <c r="K619" s="556"/>
      <c r="L619" s="319"/>
      <c r="M619" s="391">
        <f>H619</f>
        <v>0</v>
      </c>
      <c r="N619" s="557">
        <f t="shared" si="103"/>
        <v>0</v>
      </c>
      <c r="O619" s="309"/>
      <c r="P619" s="392"/>
      <c r="Q619" s="397"/>
      <c r="R619" s="397"/>
      <c r="S619" s="397"/>
      <c r="T619" s="397"/>
      <c r="U619" s="397"/>
      <c r="V619" s="558"/>
      <c r="W619" s="389">
        <f t="shared" si="102"/>
        <v>0</v>
      </c>
    </row>
    <row r="620" spans="1:23" ht="18.75" thickBot="1">
      <c r="A620" s="287"/>
      <c r="B620" s="185"/>
      <c r="C620" s="184">
        <v>209</v>
      </c>
      <c r="D620" s="190" t="s">
        <v>1299</v>
      </c>
      <c r="E620" s="593"/>
      <c r="F620" s="596"/>
      <c r="G620" s="310"/>
      <c r="H620" s="826">
        <f>F620+G620</f>
        <v>0</v>
      </c>
      <c r="I620" s="308">
        <f t="shared" si="101"/>
      </c>
      <c r="J620" s="309"/>
      <c r="K620" s="556"/>
      <c r="L620" s="319"/>
      <c r="M620" s="391">
        <f>H620</f>
        <v>0</v>
      </c>
      <c r="N620" s="557">
        <f t="shared" si="103"/>
        <v>0</v>
      </c>
      <c r="O620" s="309"/>
      <c r="P620" s="392"/>
      <c r="Q620" s="397"/>
      <c r="R620" s="397"/>
      <c r="S620" s="397"/>
      <c r="T620" s="397"/>
      <c r="U620" s="397"/>
      <c r="V620" s="558"/>
      <c r="W620" s="389">
        <f t="shared" si="102"/>
        <v>0</v>
      </c>
    </row>
    <row r="621" spans="1:23" ht="18.75" thickBot="1">
      <c r="A621" s="287"/>
      <c r="B621" s="181">
        <v>500</v>
      </c>
      <c r="C621" s="1176" t="s">
        <v>1300</v>
      </c>
      <c r="D621" s="1176"/>
      <c r="E621" s="597">
        <f>SUM(E622:E626)</f>
        <v>0</v>
      </c>
      <c r="F621" s="393">
        <f>SUM(F622:F626)</f>
        <v>2760</v>
      </c>
      <c r="G621" s="317">
        <f>SUM(G622:G626)</f>
        <v>803</v>
      </c>
      <c r="H621" s="317">
        <f>SUM(H622:H626)</f>
        <v>3563</v>
      </c>
      <c r="I621" s="308">
        <f t="shared" si="101"/>
        <v>1</v>
      </c>
      <c r="J621" s="309"/>
      <c r="K621" s="394">
        <f>SUM(K622:K626)</f>
        <v>0</v>
      </c>
      <c r="L621" s="395">
        <f>SUM(L622:L626)</f>
        <v>0</v>
      </c>
      <c r="M621" s="559">
        <f>SUM(M622:M626)</f>
        <v>3563</v>
      </c>
      <c r="N621" s="560">
        <f>SUM(N622:N626)</f>
        <v>-3563</v>
      </c>
      <c r="O621" s="309"/>
      <c r="P621" s="396"/>
      <c r="Q621" s="407"/>
      <c r="R621" s="397"/>
      <c r="S621" s="407"/>
      <c r="T621" s="407"/>
      <c r="U621" s="407"/>
      <c r="V621" s="561"/>
      <c r="W621" s="389">
        <f t="shared" si="102"/>
        <v>0</v>
      </c>
    </row>
    <row r="622" spans="1:23" ht="32.25" thickBot="1">
      <c r="A622" s="287"/>
      <c r="B622" s="185"/>
      <c r="C622" s="207">
        <v>551</v>
      </c>
      <c r="D622" s="610" t="s">
        <v>1301</v>
      </c>
      <c r="E622" s="593"/>
      <c r="F622" s="596">
        <v>1610</v>
      </c>
      <c r="G622" s="310">
        <v>416</v>
      </c>
      <c r="H622" s="826">
        <f aca="true" t="shared" si="104" ref="H622:H627">F622+G622</f>
        <v>2026</v>
      </c>
      <c r="I622" s="308">
        <f t="shared" si="101"/>
        <v>1</v>
      </c>
      <c r="J622" s="309"/>
      <c r="K622" s="556"/>
      <c r="L622" s="319"/>
      <c r="M622" s="391">
        <f aca="true" t="shared" si="105" ref="M622:M627">H622</f>
        <v>2026</v>
      </c>
      <c r="N622" s="557">
        <f t="shared" si="103"/>
        <v>-2026</v>
      </c>
      <c r="O622" s="309"/>
      <c r="P622" s="392"/>
      <c r="Q622" s="397"/>
      <c r="R622" s="397"/>
      <c r="S622" s="397"/>
      <c r="T622" s="397"/>
      <c r="U622" s="397"/>
      <c r="V622" s="558"/>
      <c r="W622" s="389">
        <f t="shared" si="102"/>
        <v>0</v>
      </c>
    </row>
    <row r="623" spans="1:23" ht="18.75" thickBot="1">
      <c r="A623" s="328">
        <v>5</v>
      </c>
      <c r="B623" s="185"/>
      <c r="C623" s="208">
        <f>C622+1</f>
        <v>552</v>
      </c>
      <c r="D623" s="611" t="s">
        <v>1302</v>
      </c>
      <c r="E623" s="593"/>
      <c r="F623" s="596"/>
      <c r="G623" s="310"/>
      <c r="H623" s="826">
        <f t="shared" si="104"/>
        <v>0</v>
      </c>
      <c r="I623" s="308">
        <f t="shared" si="101"/>
      </c>
      <c r="J623" s="309"/>
      <c r="K623" s="556"/>
      <c r="L623" s="319"/>
      <c r="M623" s="391">
        <f t="shared" si="105"/>
        <v>0</v>
      </c>
      <c r="N623" s="557">
        <f t="shared" si="103"/>
        <v>0</v>
      </c>
      <c r="O623" s="309"/>
      <c r="P623" s="392"/>
      <c r="Q623" s="397"/>
      <c r="R623" s="397"/>
      <c r="S623" s="397"/>
      <c r="T623" s="397"/>
      <c r="U623" s="397"/>
      <c r="V623" s="558"/>
      <c r="W623" s="389">
        <f t="shared" si="102"/>
        <v>0</v>
      </c>
    </row>
    <row r="624" spans="1:23" ht="18.75" thickBot="1">
      <c r="A624" s="329">
        <v>10</v>
      </c>
      <c r="B624" s="185"/>
      <c r="C624" s="208">
        <v>560</v>
      </c>
      <c r="D624" s="612" t="s">
        <v>1303</v>
      </c>
      <c r="E624" s="593"/>
      <c r="F624" s="596">
        <v>712</v>
      </c>
      <c r="G624" s="310">
        <v>262</v>
      </c>
      <c r="H624" s="826">
        <f t="shared" si="104"/>
        <v>974</v>
      </c>
      <c r="I624" s="308">
        <f t="shared" si="101"/>
        <v>1</v>
      </c>
      <c r="J624" s="309"/>
      <c r="K624" s="556"/>
      <c r="L624" s="319"/>
      <c r="M624" s="391">
        <f t="shared" si="105"/>
        <v>974</v>
      </c>
      <c r="N624" s="557">
        <f t="shared" si="103"/>
        <v>-974</v>
      </c>
      <c r="O624" s="309"/>
      <c r="P624" s="392"/>
      <c r="Q624" s="397"/>
      <c r="R624" s="397"/>
      <c r="S624" s="397"/>
      <c r="T624" s="397"/>
      <c r="U624" s="397"/>
      <c r="V624" s="558"/>
      <c r="W624" s="389">
        <f t="shared" si="102"/>
        <v>0</v>
      </c>
    </row>
    <row r="625" spans="1:23" ht="18.75" thickBot="1">
      <c r="A625" s="329">
        <v>15</v>
      </c>
      <c r="B625" s="185"/>
      <c r="C625" s="208">
        <v>580</v>
      </c>
      <c r="D625" s="611" t="s">
        <v>1304</v>
      </c>
      <c r="E625" s="593"/>
      <c r="F625" s="596">
        <v>438</v>
      </c>
      <c r="G625" s="310">
        <v>125</v>
      </c>
      <c r="H625" s="826">
        <f t="shared" si="104"/>
        <v>563</v>
      </c>
      <c r="I625" s="308">
        <f t="shared" si="101"/>
        <v>1</v>
      </c>
      <c r="J625" s="309"/>
      <c r="K625" s="556"/>
      <c r="L625" s="319"/>
      <c r="M625" s="391">
        <f t="shared" si="105"/>
        <v>563</v>
      </c>
      <c r="N625" s="557">
        <f t="shared" si="103"/>
        <v>-563</v>
      </c>
      <c r="O625" s="309"/>
      <c r="P625" s="392"/>
      <c r="Q625" s="397"/>
      <c r="R625" s="397"/>
      <c r="S625" s="397"/>
      <c r="T625" s="397"/>
      <c r="U625" s="397"/>
      <c r="V625" s="558"/>
      <c r="W625" s="389">
        <f t="shared" si="102"/>
        <v>0</v>
      </c>
    </row>
    <row r="626" spans="1:23" ht="32.25" thickBot="1">
      <c r="A626" s="328">
        <v>35</v>
      </c>
      <c r="B626" s="185"/>
      <c r="C626" s="209">
        <v>590</v>
      </c>
      <c r="D626" s="613" t="s">
        <v>1305</v>
      </c>
      <c r="E626" s="593"/>
      <c r="F626" s="596"/>
      <c r="G626" s="310"/>
      <c r="H626" s="826">
        <f t="shared" si="104"/>
        <v>0</v>
      </c>
      <c r="I626" s="308">
        <f t="shared" si="101"/>
      </c>
      <c r="J626" s="309"/>
      <c r="K626" s="556"/>
      <c r="L626" s="319"/>
      <c r="M626" s="391">
        <f t="shared" si="105"/>
        <v>0</v>
      </c>
      <c r="N626" s="557">
        <f t="shared" si="103"/>
        <v>0</v>
      </c>
      <c r="O626" s="309"/>
      <c r="P626" s="392"/>
      <c r="Q626" s="397"/>
      <c r="R626" s="397"/>
      <c r="S626" s="397"/>
      <c r="T626" s="397"/>
      <c r="U626" s="397"/>
      <c r="V626" s="558"/>
      <c r="W626" s="389">
        <f t="shared" si="102"/>
        <v>0</v>
      </c>
    </row>
    <row r="627" spans="1:23" ht="18.75" thickBot="1">
      <c r="A627" s="329">
        <v>40</v>
      </c>
      <c r="B627" s="181">
        <v>800</v>
      </c>
      <c r="C627" s="1176" t="s">
        <v>1474</v>
      </c>
      <c r="D627" s="1176"/>
      <c r="E627" s="597"/>
      <c r="F627" s="602"/>
      <c r="G627" s="324"/>
      <c r="H627" s="826">
        <f t="shared" si="104"/>
        <v>0</v>
      </c>
      <c r="I627" s="308">
        <f t="shared" si="101"/>
      </c>
      <c r="J627" s="309"/>
      <c r="K627" s="563"/>
      <c r="L627" s="321"/>
      <c r="M627" s="391">
        <f t="shared" si="105"/>
        <v>0</v>
      </c>
      <c r="N627" s="557">
        <f t="shared" si="103"/>
        <v>0</v>
      </c>
      <c r="O627" s="309"/>
      <c r="P627" s="396"/>
      <c r="Q627" s="407"/>
      <c r="R627" s="397"/>
      <c r="S627" s="397"/>
      <c r="T627" s="407"/>
      <c r="U627" s="397"/>
      <c r="V627" s="558"/>
      <c r="W627" s="389">
        <f t="shared" si="102"/>
        <v>0</v>
      </c>
    </row>
    <row r="628" spans="1:23" ht="18.75" thickBot="1">
      <c r="A628" s="329">
        <v>45</v>
      </c>
      <c r="B628" s="181">
        <v>1000</v>
      </c>
      <c r="C628" s="1177" t="s">
        <v>1307</v>
      </c>
      <c r="D628" s="1177"/>
      <c r="E628" s="597">
        <f>SUM(E629:E645)</f>
        <v>0</v>
      </c>
      <c r="F628" s="393">
        <f>SUM(F629:F645)</f>
        <v>29680</v>
      </c>
      <c r="G628" s="317">
        <f>SUM(G629:G645)</f>
        <v>25145</v>
      </c>
      <c r="H628" s="317">
        <f>SUM(H629:H645)</f>
        <v>54825</v>
      </c>
      <c r="I628" s="308">
        <f t="shared" si="101"/>
        <v>1</v>
      </c>
      <c r="J628" s="309"/>
      <c r="K628" s="394">
        <f>SUM(K629:K645)</f>
        <v>0</v>
      </c>
      <c r="L628" s="395">
        <f>SUM(L629:L645)</f>
        <v>0</v>
      </c>
      <c r="M628" s="559">
        <f>SUM(M629:M645)</f>
        <v>54825</v>
      </c>
      <c r="N628" s="560">
        <f>SUM(N629:N645)</f>
        <v>-54825</v>
      </c>
      <c r="O628" s="309"/>
      <c r="P628" s="394">
        <f aca="true" t="shared" si="106" ref="P628:V628">SUM(P629:P645)</f>
        <v>0</v>
      </c>
      <c r="Q628" s="395">
        <f t="shared" si="106"/>
        <v>0</v>
      </c>
      <c r="R628" s="395">
        <f t="shared" si="106"/>
        <v>38423</v>
      </c>
      <c r="S628" s="395">
        <f t="shared" si="106"/>
        <v>-38423</v>
      </c>
      <c r="T628" s="395">
        <f t="shared" si="106"/>
        <v>0</v>
      </c>
      <c r="U628" s="395">
        <f t="shared" si="106"/>
        <v>0</v>
      </c>
      <c r="V628" s="560">
        <f t="shared" si="106"/>
        <v>0</v>
      </c>
      <c r="W628" s="389">
        <f t="shared" si="102"/>
        <v>-38423</v>
      </c>
    </row>
    <row r="629" spans="1:23" ht="18.75" thickBot="1">
      <c r="A629" s="329">
        <v>50</v>
      </c>
      <c r="B629" s="177"/>
      <c r="C629" s="186">
        <v>1011</v>
      </c>
      <c r="D629" s="210" t="s">
        <v>1308</v>
      </c>
      <c r="E629" s="593"/>
      <c r="F629" s="596"/>
      <c r="G629" s="310"/>
      <c r="H629" s="826">
        <f aca="true" t="shared" si="107" ref="H629:H645">F629+G629</f>
        <v>0</v>
      </c>
      <c r="I629" s="308">
        <f t="shared" si="101"/>
      </c>
      <c r="J629" s="309"/>
      <c r="K629" s="556"/>
      <c r="L629" s="319"/>
      <c r="M629" s="391">
        <f aca="true" t="shared" si="108" ref="M629:M645">H629</f>
        <v>0</v>
      </c>
      <c r="N629" s="557">
        <f t="shared" si="103"/>
        <v>0</v>
      </c>
      <c r="O629" s="309"/>
      <c r="P629" s="556"/>
      <c r="Q629" s="319"/>
      <c r="R629" s="564">
        <f aca="true" t="shared" si="109" ref="R629:R636">+IF(+(K629+L629)&gt;=H629,+L629,+(+H629-K629))</f>
        <v>0</v>
      </c>
      <c r="S629" s="391">
        <f>P629+Q629-R629</f>
        <v>0</v>
      </c>
      <c r="T629" s="319"/>
      <c r="U629" s="319"/>
      <c r="V629" s="320"/>
      <c r="W629" s="389">
        <f t="shared" si="102"/>
        <v>0</v>
      </c>
    </row>
    <row r="630" spans="1:23" ht="18.75" thickBot="1">
      <c r="A630" s="329">
        <v>55</v>
      </c>
      <c r="B630" s="177"/>
      <c r="C630" s="178">
        <v>1012</v>
      </c>
      <c r="D630" s="187" t="s">
        <v>1309</v>
      </c>
      <c r="E630" s="593"/>
      <c r="F630" s="596"/>
      <c r="G630" s="310"/>
      <c r="H630" s="826">
        <f t="shared" si="107"/>
        <v>0</v>
      </c>
      <c r="I630" s="308">
        <f t="shared" si="101"/>
      </c>
      <c r="J630" s="309"/>
      <c r="K630" s="556"/>
      <c r="L630" s="319"/>
      <c r="M630" s="391">
        <f t="shared" si="108"/>
        <v>0</v>
      </c>
      <c r="N630" s="557">
        <f t="shared" si="103"/>
        <v>0</v>
      </c>
      <c r="O630" s="309"/>
      <c r="P630" s="556"/>
      <c r="Q630" s="319"/>
      <c r="R630" s="564">
        <f t="shared" si="109"/>
        <v>0</v>
      </c>
      <c r="S630" s="391">
        <f aca="true" t="shared" si="110" ref="S630:S636">P630+Q630-R630</f>
        <v>0</v>
      </c>
      <c r="T630" s="319"/>
      <c r="U630" s="319"/>
      <c r="V630" s="320"/>
      <c r="W630" s="389">
        <f t="shared" si="102"/>
        <v>0</v>
      </c>
    </row>
    <row r="631" spans="1:23" ht="18.75" thickBot="1">
      <c r="A631" s="329">
        <v>60</v>
      </c>
      <c r="B631" s="177"/>
      <c r="C631" s="178">
        <v>1013</v>
      </c>
      <c r="D631" s="187" t="s">
        <v>1310</v>
      </c>
      <c r="E631" s="593"/>
      <c r="F631" s="596"/>
      <c r="G631" s="310"/>
      <c r="H631" s="826">
        <f t="shared" si="107"/>
        <v>0</v>
      </c>
      <c r="I631" s="308">
        <f t="shared" si="101"/>
      </c>
      <c r="J631" s="309"/>
      <c r="K631" s="556"/>
      <c r="L631" s="319"/>
      <c r="M631" s="391">
        <f t="shared" si="108"/>
        <v>0</v>
      </c>
      <c r="N631" s="557">
        <f t="shared" si="103"/>
        <v>0</v>
      </c>
      <c r="O631" s="309"/>
      <c r="P631" s="556"/>
      <c r="Q631" s="319"/>
      <c r="R631" s="564">
        <f t="shared" si="109"/>
        <v>0</v>
      </c>
      <c r="S631" s="391">
        <f t="shared" si="110"/>
        <v>0</v>
      </c>
      <c r="T631" s="319"/>
      <c r="U631" s="319"/>
      <c r="V631" s="320"/>
      <c r="W631" s="389">
        <f t="shared" si="102"/>
        <v>0</v>
      </c>
    </row>
    <row r="632" spans="1:23" ht="18.75" thickBot="1">
      <c r="A632" s="328">
        <v>65</v>
      </c>
      <c r="B632" s="177"/>
      <c r="C632" s="178">
        <v>1014</v>
      </c>
      <c r="D632" s="187" t="s">
        <v>1311</v>
      </c>
      <c r="E632" s="593"/>
      <c r="F632" s="596"/>
      <c r="G632" s="310"/>
      <c r="H632" s="826">
        <f t="shared" si="107"/>
        <v>0</v>
      </c>
      <c r="I632" s="308">
        <f t="shared" si="101"/>
      </c>
      <c r="J632" s="309"/>
      <c r="K632" s="556"/>
      <c r="L632" s="319"/>
      <c r="M632" s="391">
        <f t="shared" si="108"/>
        <v>0</v>
      </c>
      <c r="N632" s="557">
        <f t="shared" si="103"/>
        <v>0</v>
      </c>
      <c r="O632" s="309"/>
      <c r="P632" s="556"/>
      <c r="Q632" s="319"/>
      <c r="R632" s="564">
        <f t="shared" si="109"/>
        <v>0</v>
      </c>
      <c r="S632" s="391">
        <f t="shared" si="110"/>
        <v>0</v>
      </c>
      <c r="T632" s="319"/>
      <c r="U632" s="319"/>
      <c r="V632" s="320"/>
      <c r="W632" s="389">
        <f t="shared" si="102"/>
        <v>0</v>
      </c>
    </row>
    <row r="633" spans="1:23" ht="18.75" thickBot="1">
      <c r="A633" s="329">
        <v>70</v>
      </c>
      <c r="B633" s="177"/>
      <c r="C633" s="178">
        <v>1015</v>
      </c>
      <c r="D633" s="187" t="s">
        <v>1312</v>
      </c>
      <c r="E633" s="593"/>
      <c r="F633" s="596"/>
      <c r="G633" s="310">
        <v>3904</v>
      </c>
      <c r="H633" s="826">
        <f t="shared" si="107"/>
        <v>3904</v>
      </c>
      <c r="I633" s="308">
        <f t="shared" si="101"/>
        <v>1</v>
      </c>
      <c r="J633" s="309"/>
      <c r="K633" s="556"/>
      <c r="L633" s="319"/>
      <c r="M633" s="391">
        <f t="shared" si="108"/>
        <v>3904</v>
      </c>
      <c r="N633" s="557">
        <f t="shared" si="103"/>
        <v>-3904</v>
      </c>
      <c r="O633" s="309"/>
      <c r="P633" s="556"/>
      <c r="Q633" s="319"/>
      <c r="R633" s="564">
        <f t="shared" si="109"/>
        <v>3904</v>
      </c>
      <c r="S633" s="391">
        <f t="shared" si="110"/>
        <v>-3904</v>
      </c>
      <c r="T633" s="319"/>
      <c r="U633" s="319"/>
      <c r="V633" s="320"/>
      <c r="W633" s="389">
        <f t="shared" si="102"/>
        <v>-3904</v>
      </c>
    </row>
    <row r="634" spans="1:23" ht="18.75" thickBot="1">
      <c r="A634" s="329">
        <v>75</v>
      </c>
      <c r="B634" s="177"/>
      <c r="C634" s="178">
        <v>1016</v>
      </c>
      <c r="D634" s="187" t="s">
        <v>1313</v>
      </c>
      <c r="E634" s="593"/>
      <c r="F634" s="596"/>
      <c r="G634" s="310">
        <v>555</v>
      </c>
      <c r="H634" s="826">
        <f t="shared" si="107"/>
        <v>555</v>
      </c>
      <c r="I634" s="308">
        <f t="shared" si="101"/>
        <v>1</v>
      </c>
      <c r="J634" s="309"/>
      <c r="K634" s="556"/>
      <c r="L634" s="319"/>
      <c r="M634" s="391">
        <f t="shared" si="108"/>
        <v>555</v>
      </c>
      <c r="N634" s="557">
        <f t="shared" si="103"/>
        <v>-555</v>
      </c>
      <c r="O634" s="309"/>
      <c r="P634" s="556"/>
      <c r="Q634" s="319"/>
      <c r="R634" s="564">
        <f t="shared" si="109"/>
        <v>555</v>
      </c>
      <c r="S634" s="391">
        <f t="shared" si="110"/>
        <v>-555</v>
      </c>
      <c r="T634" s="319"/>
      <c r="U634" s="319"/>
      <c r="V634" s="320"/>
      <c r="W634" s="389">
        <f t="shared" si="102"/>
        <v>-555</v>
      </c>
    </row>
    <row r="635" spans="1:23" ht="18.75" thickBot="1">
      <c r="A635" s="329">
        <v>80</v>
      </c>
      <c r="B635" s="182"/>
      <c r="C635" s="211">
        <v>1020</v>
      </c>
      <c r="D635" s="212" t="s">
        <v>1314</v>
      </c>
      <c r="E635" s="593"/>
      <c r="F635" s="596">
        <v>29680</v>
      </c>
      <c r="G635" s="310">
        <v>4284</v>
      </c>
      <c r="H635" s="826">
        <f t="shared" si="107"/>
        <v>33964</v>
      </c>
      <c r="I635" s="308">
        <f t="shared" si="101"/>
        <v>1</v>
      </c>
      <c r="J635" s="309"/>
      <c r="K635" s="556"/>
      <c r="L635" s="319"/>
      <c r="M635" s="391">
        <f t="shared" si="108"/>
        <v>33964</v>
      </c>
      <c r="N635" s="557">
        <f t="shared" si="103"/>
        <v>-33964</v>
      </c>
      <c r="O635" s="309"/>
      <c r="P635" s="556"/>
      <c r="Q635" s="319"/>
      <c r="R635" s="564">
        <f t="shared" si="109"/>
        <v>33964</v>
      </c>
      <c r="S635" s="391">
        <f t="shared" si="110"/>
        <v>-33964</v>
      </c>
      <c r="T635" s="319"/>
      <c r="U635" s="319"/>
      <c r="V635" s="320"/>
      <c r="W635" s="389">
        <f t="shared" si="102"/>
        <v>-33964</v>
      </c>
    </row>
    <row r="636" spans="1:23" ht="18.75" thickBot="1">
      <c r="A636" s="329">
        <v>85</v>
      </c>
      <c r="B636" s="177"/>
      <c r="C636" s="178">
        <v>1030</v>
      </c>
      <c r="D636" s="187" t="s">
        <v>1315</v>
      </c>
      <c r="E636" s="593"/>
      <c r="F636" s="596"/>
      <c r="G636" s="310"/>
      <c r="H636" s="826">
        <f t="shared" si="107"/>
        <v>0</v>
      </c>
      <c r="I636" s="308">
        <f t="shared" si="101"/>
      </c>
      <c r="J636" s="309"/>
      <c r="K636" s="556"/>
      <c r="L636" s="319"/>
      <c r="M636" s="391">
        <f t="shared" si="108"/>
        <v>0</v>
      </c>
      <c r="N636" s="557">
        <f t="shared" si="103"/>
        <v>0</v>
      </c>
      <c r="O636" s="309"/>
      <c r="P636" s="556"/>
      <c r="Q636" s="319"/>
      <c r="R636" s="564">
        <f t="shared" si="109"/>
        <v>0</v>
      </c>
      <c r="S636" s="391">
        <f t="shared" si="110"/>
        <v>0</v>
      </c>
      <c r="T636" s="319"/>
      <c r="U636" s="319"/>
      <c r="V636" s="320"/>
      <c r="W636" s="389">
        <f t="shared" si="102"/>
        <v>0</v>
      </c>
    </row>
    <row r="637" spans="1:23" ht="18.75" thickBot="1">
      <c r="A637" s="329">
        <v>90</v>
      </c>
      <c r="B637" s="177"/>
      <c r="C637" s="211">
        <v>1051</v>
      </c>
      <c r="D637" s="214" t="s">
        <v>1316</v>
      </c>
      <c r="E637" s="593"/>
      <c r="F637" s="596"/>
      <c r="G637" s="310">
        <v>697</v>
      </c>
      <c r="H637" s="826">
        <f t="shared" si="107"/>
        <v>697</v>
      </c>
      <c r="I637" s="308">
        <f t="shared" si="101"/>
        <v>1</v>
      </c>
      <c r="J637" s="309"/>
      <c r="K637" s="556"/>
      <c r="L637" s="319"/>
      <c r="M637" s="391">
        <f t="shared" si="108"/>
        <v>697</v>
      </c>
      <c r="N637" s="557">
        <f t="shared" si="103"/>
        <v>-697</v>
      </c>
      <c r="O637" s="309"/>
      <c r="P637" s="392"/>
      <c r="Q637" s="397"/>
      <c r="R637" s="397"/>
      <c r="S637" s="397"/>
      <c r="T637" s="397"/>
      <c r="U637" s="397"/>
      <c r="V637" s="558"/>
      <c r="W637" s="389">
        <f t="shared" si="102"/>
        <v>0</v>
      </c>
    </row>
    <row r="638" spans="1:23" ht="18.75" thickBot="1">
      <c r="A638" s="328">
        <v>115</v>
      </c>
      <c r="B638" s="177"/>
      <c r="C638" s="178">
        <v>1052</v>
      </c>
      <c r="D638" s="187" t="s">
        <v>1317</v>
      </c>
      <c r="E638" s="593"/>
      <c r="F638" s="596"/>
      <c r="G638" s="310">
        <v>15705</v>
      </c>
      <c r="H638" s="826">
        <f t="shared" si="107"/>
        <v>15705</v>
      </c>
      <c r="I638" s="308">
        <f t="shared" si="101"/>
        <v>1</v>
      </c>
      <c r="J638" s="309"/>
      <c r="K638" s="556"/>
      <c r="L638" s="319"/>
      <c r="M638" s="391">
        <f t="shared" si="108"/>
        <v>15705</v>
      </c>
      <c r="N638" s="557">
        <f t="shared" si="103"/>
        <v>-15705</v>
      </c>
      <c r="O638" s="309"/>
      <c r="P638" s="392"/>
      <c r="Q638" s="397"/>
      <c r="R638" s="397"/>
      <c r="S638" s="397"/>
      <c r="T638" s="397"/>
      <c r="U638" s="397"/>
      <c r="V638" s="558"/>
      <c r="W638" s="389">
        <f t="shared" si="102"/>
        <v>0</v>
      </c>
    </row>
    <row r="639" spans="1:23" ht="32.25" thickBot="1">
      <c r="A639" s="328">
        <v>125</v>
      </c>
      <c r="B639" s="177"/>
      <c r="C639" s="215">
        <v>1053</v>
      </c>
      <c r="D639" s="216" t="s">
        <v>1318</v>
      </c>
      <c r="E639" s="593"/>
      <c r="F639" s="596"/>
      <c r="G639" s="310"/>
      <c r="H639" s="826">
        <f t="shared" si="107"/>
        <v>0</v>
      </c>
      <c r="I639" s="308">
        <f t="shared" si="101"/>
      </c>
      <c r="J639" s="309"/>
      <c r="K639" s="556"/>
      <c r="L639" s="319"/>
      <c r="M639" s="391">
        <f t="shared" si="108"/>
        <v>0</v>
      </c>
      <c r="N639" s="557">
        <f t="shared" si="103"/>
        <v>0</v>
      </c>
      <c r="O639" s="309"/>
      <c r="P639" s="392"/>
      <c r="Q639" s="397"/>
      <c r="R639" s="397"/>
      <c r="S639" s="397"/>
      <c r="T639" s="397"/>
      <c r="U639" s="397"/>
      <c r="V639" s="558"/>
      <c r="W639" s="389">
        <f t="shared" si="102"/>
        <v>0</v>
      </c>
    </row>
    <row r="640" spans="1:23" ht="18.75" thickBot="1">
      <c r="A640" s="329">
        <v>130</v>
      </c>
      <c r="B640" s="177"/>
      <c r="C640" s="178">
        <v>1062</v>
      </c>
      <c r="D640" s="180" t="s">
        <v>1319</v>
      </c>
      <c r="E640" s="593"/>
      <c r="F640" s="596"/>
      <c r="G640" s="310"/>
      <c r="H640" s="826">
        <f t="shared" si="107"/>
        <v>0</v>
      </c>
      <c r="I640" s="308">
        <f t="shared" si="101"/>
      </c>
      <c r="J640" s="309"/>
      <c r="K640" s="556"/>
      <c r="L640" s="319"/>
      <c r="M640" s="391">
        <f t="shared" si="108"/>
        <v>0</v>
      </c>
      <c r="N640" s="557">
        <f t="shared" si="103"/>
        <v>0</v>
      </c>
      <c r="O640" s="309"/>
      <c r="P640" s="556"/>
      <c r="Q640" s="319"/>
      <c r="R640" s="564">
        <f>+IF(+(K640+L640)&gt;=H640,+L640,+(+H640-K640))</f>
        <v>0</v>
      </c>
      <c r="S640" s="391">
        <f>P640+Q640-R640</f>
        <v>0</v>
      </c>
      <c r="T640" s="319"/>
      <c r="U640" s="319"/>
      <c r="V640" s="320"/>
      <c r="W640" s="389">
        <f t="shared" si="102"/>
        <v>0</v>
      </c>
    </row>
    <row r="641" spans="1:23" ht="18.75" thickBot="1">
      <c r="A641" s="329">
        <v>135</v>
      </c>
      <c r="B641" s="177"/>
      <c r="C641" s="178">
        <v>1063</v>
      </c>
      <c r="D641" s="180" t="s">
        <v>1320</v>
      </c>
      <c r="E641" s="593"/>
      <c r="F641" s="596"/>
      <c r="G641" s="310"/>
      <c r="H641" s="826">
        <f t="shared" si="107"/>
        <v>0</v>
      </c>
      <c r="I641" s="308">
        <f t="shared" si="101"/>
      </c>
      <c r="J641" s="309"/>
      <c r="K641" s="556"/>
      <c r="L641" s="319"/>
      <c r="M641" s="391">
        <f t="shared" si="108"/>
        <v>0</v>
      </c>
      <c r="N641" s="557">
        <f t="shared" si="103"/>
        <v>0</v>
      </c>
      <c r="O641" s="309"/>
      <c r="P641" s="392"/>
      <c r="Q641" s="397"/>
      <c r="R641" s="397"/>
      <c r="S641" s="397"/>
      <c r="T641" s="397"/>
      <c r="U641" s="397"/>
      <c r="V641" s="558"/>
      <c r="W641" s="389">
        <f t="shared" si="102"/>
        <v>0</v>
      </c>
    </row>
    <row r="642" spans="1:23" ht="18.75" thickBot="1">
      <c r="A642" s="329">
        <v>140</v>
      </c>
      <c r="B642" s="177"/>
      <c r="C642" s="215">
        <v>1069</v>
      </c>
      <c r="D642" s="217" t="s">
        <v>1321</v>
      </c>
      <c r="E642" s="593"/>
      <c r="F642" s="596"/>
      <c r="G642" s="310"/>
      <c r="H642" s="826">
        <f t="shared" si="107"/>
        <v>0</v>
      </c>
      <c r="I642" s="308">
        <f t="shared" si="101"/>
      </c>
      <c r="J642" s="309"/>
      <c r="K642" s="556"/>
      <c r="L642" s="319"/>
      <c r="M642" s="391">
        <f t="shared" si="108"/>
        <v>0</v>
      </c>
      <c r="N642" s="557">
        <f t="shared" si="103"/>
        <v>0</v>
      </c>
      <c r="O642" s="309"/>
      <c r="P642" s="556"/>
      <c r="Q642" s="319"/>
      <c r="R642" s="564">
        <f>+IF(+(K642+L642)&gt;=H642,+L642,+(+H642-K642))</f>
        <v>0</v>
      </c>
      <c r="S642" s="391">
        <f>P642+Q642-R642</f>
        <v>0</v>
      </c>
      <c r="T642" s="319"/>
      <c r="U642" s="319"/>
      <c r="V642" s="320"/>
      <c r="W642" s="389">
        <f t="shared" si="102"/>
        <v>0</v>
      </c>
    </row>
    <row r="643" spans="1:23" ht="30.75" thickBot="1">
      <c r="A643" s="329">
        <v>145</v>
      </c>
      <c r="B643" s="182"/>
      <c r="C643" s="178">
        <v>1091</v>
      </c>
      <c r="D643" s="187" t="s">
        <v>1322</v>
      </c>
      <c r="E643" s="593"/>
      <c r="F643" s="596"/>
      <c r="G643" s="310"/>
      <c r="H643" s="826">
        <f t="shared" si="107"/>
        <v>0</v>
      </c>
      <c r="I643" s="308">
        <f t="shared" si="101"/>
      </c>
      <c r="J643" s="309"/>
      <c r="K643" s="556"/>
      <c r="L643" s="319"/>
      <c r="M643" s="391">
        <f t="shared" si="108"/>
        <v>0</v>
      </c>
      <c r="N643" s="557">
        <f t="shared" si="103"/>
        <v>0</v>
      </c>
      <c r="O643" s="309"/>
      <c r="P643" s="556"/>
      <c r="Q643" s="319"/>
      <c r="R643" s="564">
        <f>+IF(+(K643+L643)&gt;=H643,+L643,+(+H643-K643))</f>
        <v>0</v>
      </c>
      <c r="S643" s="391">
        <f>P643+Q643-R643</f>
        <v>0</v>
      </c>
      <c r="T643" s="319"/>
      <c r="U643" s="319"/>
      <c r="V643" s="320"/>
      <c r="W643" s="389">
        <f t="shared" si="102"/>
        <v>0</v>
      </c>
    </row>
    <row r="644" spans="1:23" ht="18.75" thickBot="1">
      <c r="A644" s="329">
        <v>150</v>
      </c>
      <c r="B644" s="177"/>
      <c r="C644" s="178">
        <v>1092</v>
      </c>
      <c r="D644" s="187" t="s">
        <v>1572</v>
      </c>
      <c r="E644" s="593"/>
      <c r="F644" s="596"/>
      <c r="G644" s="310"/>
      <c r="H644" s="826">
        <f t="shared" si="107"/>
        <v>0</v>
      </c>
      <c r="I644" s="308">
        <f t="shared" si="101"/>
      </c>
      <c r="J644" s="309"/>
      <c r="K644" s="556"/>
      <c r="L644" s="319"/>
      <c r="M644" s="391">
        <f t="shared" si="108"/>
        <v>0</v>
      </c>
      <c r="N644" s="557">
        <f t="shared" si="103"/>
        <v>0</v>
      </c>
      <c r="O644" s="309"/>
      <c r="P644" s="392"/>
      <c r="Q644" s="397"/>
      <c r="R644" s="397"/>
      <c r="S644" s="397"/>
      <c r="T644" s="397"/>
      <c r="U644" s="397"/>
      <c r="V644" s="558"/>
      <c r="W644" s="389">
        <f t="shared" si="102"/>
        <v>0</v>
      </c>
    </row>
    <row r="645" spans="1:23" ht="18.75" thickBot="1">
      <c r="A645" s="329">
        <v>155</v>
      </c>
      <c r="B645" s="177"/>
      <c r="C645" s="184">
        <v>1098</v>
      </c>
      <c r="D645" s="188" t="s">
        <v>1323</v>
      </c>
      <c r="E645" s="593"/>
      <c r="F645" s="596"/>
      <c r="G645" s="310"/>
      <c r="H645" s="826">
        <f t="shared" si="107"/>
        <v>0</v>
      </c>
      <c r="I645" s="308">
        <f t="shared" si="101"/>
      </c>
      <c r="J645" s="309"/>
      <c r="K645" s="556"/>
      <c r="L645" s="319"/>
      <c r="M645" s="391">
        <f t="shared" si="108"/>
        <v>0</v>
      </c>
      <c r="N645" s="557">
        <f t="shared" si="103"/>
        <v>0</v>
      </c>
      <c r="O645" s="309"/>
      <c r="P645" s="556"/>
      <c r="Q645" s="319"/>
      <c r="R645" s="564">
        <f>+IF(+(K645+L645)&gt;=H645,+L645,+(+H645-K645))</f>
        <v>0</v>
      </c>
      <c r="S645" s="391">
        <f>P645+Q645-R645</f>
        <v>0</v>
      </c>
      <c r="T645" s="319"/>
      <c r="U645" s="319"/>
      <c r="V645" s="320"/>
      <c r="W645" s="389">
        <f t="shared" si="102"/>
        <v>0</v>
      </c>
    </row>
    <row r="646" spans="1:23" ht="18.75" thickBot="1">
      <c r="A646" s="329">
        <v>160</v>
      </c>
      <c r="B646" s="181">
        <v>1900</v>
      </c>
      <c r="C646" s="1165" t="s">
        <v>1329</v>
      </c>
      <c r="D646" s="1165"/>
      <c r="E646" s="597">
        <f>SUM(E647:E649)</f>
        <v>0</v>
      </c>
      <c r="F646" s="393">
        <f>SUM(F647:F649)</f>
        <v>0</v>
      </c>
      <c r="G646" s="317">
        <f>SUM(G647:G649)</f>
        <v>0</v>
      </c>
      <c r="H646" s="317">
        <f>SUM(H647:H649)</f>
        <v>0</v>
      </c>
      <c r="I646" s="308">
        <f t="shared" si="101"/>
      </c>
      <c r="J646" s="309"/>
      <c r="K646" s="394">
        <f>SUM(K647:K649)</f>
        <v>0</v>
      </c>
      <c r="L646" s="395">
        <f>SUM(L647:L649)</f>
        <v>0</v>
      </c>
      <c r="M646" s="559">
        <f>SUM(M647:M649)</f>
        <v>0</v>
      </c>
      <c r="N646" s="560">
        <f>SUM(N647:N649)</f>
        <v>0</v>
      </c>
      <c r="O646" s="309"/>
      <c r="P646" s="396"/>
      <c r="Q646" s="407"/>
      <c r="R646" s="407"/>
      <c r="S646" s="407"/>
      <c r="T646" s="407"/>
      <c r="U646" s="407"/>
      <c r="V646" s="561"/>
      <c r="W646" s="389">
        <f>S646-T646-U646-V646</f>
        <v>0</v>
      </c>
    </row>
    <row r="647" spans="1:23" ht="18.75" thickBot="1">
      <c r="A647" s="329">
        <v>165</v>
      </c>
      <c r="B647" s="177"/>
      <c r="C647" s="186">
        <v>1901</v>
      </c>
      <c r="D647" s="179" t="s">
        <v>856</v>
      </c>
      <c r="E647" s="593"/>
      <c r="F647" s="596"/>
      <c r="G647" s="310"/>
      <c r="H647" s="826">
        <f>F647+G647</f>
        <v>0</v>
      </c>
      <c r="I647" s="308">
        <f t="shared" si="101"/>
      </c>
      <c r="J647" s="309"/>
      <c r="K647" s="556"/>
      <c r="L647" s="319"/>
      <c r="M647" s="391">
        <f>H647</f>
        <v>0</v>
      </c>
      <c r="N647" s="557">
        <f>K647+L647-M647</f>
        <v>0</v>
      </c>
      <c r="O647" s="309"/>
      <c r="P647" s="392"/>
      <c r="Q647" s="397"/>
      <c r="R647" s="397"/>
      <c r="S647" s="397"/>
      <c r="T647" s="397"/>
      <c r="U647" s="397"/>
      <c r="V647" s="558"/>
      <c r="W647" s="389">
        <f>S647-T647-U647-V647</f>
        <v>0</v>
      </c>
    </row>
    <row r="648" spans="1:23" ht="18.75" thickBot="1">
      <c r="A648" s="329">
        <v>175</v>
      </c>
      <c r="B648" s="177"/>
      <c r="C648" s="178">
        <v>1981</v>
      </c>
      <c r="D648" s="180" t="s">
        <v>857</v>
      </c>
      <c r="E648" s="593"/>
      <c r="F648" s="596"/>
      <c r="G648" s="310"/>
      <c r="H648" s="826">
        <f>F648+G648</f>
        <v>0</v>
      </c>
      <c r="I648" s="308">
        <f t="shared" si="101"/>
      </c>
      <c r="J648" s="309"/>
      <c r="K648" s="556"/>
      <c r="L648" s="319"/>
      <c r="M648" s="391">
        <f>H648</f>
        <v>0</v>
      </c>
      <c r="N648" s="557">
        <f>K648+L648-M648</f>
        <v>0</v>
      </c>
      <c r="O648" s="309"/>
      <c r="P648" s="392"/>
      <c r="Q648" s="397"/>
      <c r="R648" s="397"/>
      <c r="S648" s="397"/>
      <c r="T648" s="397"/>
      <c r="U648" s="397"/>
      <c r="V648" s="558"/>
      <c r="W648" s="389">
        <f>S648-T648-U648-V648</f>
        <v>0</v>
      </c>
    </row>
    <row r="649" spans="1:23" ht="18.75" thickBot="1">
      <c r="A649" s="329">
        <v>180</v>
      </c>
      <c r="B649" s="177"/>
      <c r="C649" s="184">
        <v>1991</v>
      </c>
      <c r="D649" s="183" t="s">
        <v>858</v>
      </c>
      <c r="E649" s="593"/>
      <c r="F649" s="596"/>
      <c r="G649" s="310"/>
      <c r="H649" s="826">
        <f>F649+G649</f>
        <v>0</v>
      </c>
      <c r="I649" s="308">
        <f t="shared" si="101"/>
      </c>
      <c r="J649" s="309"/>
      <c r="K649" s="556"/>
      <c r="L649" s="319"/>
      <c r="M649" s="391">
        <f>H649</f>
        <v>0</v>
      </c>
      <c r="N649" s="557">
        <f>K649+L649-M649</f>
        <v>0</v>
      </c>
      <c r="O649" s="309"/>
      <c r="P649" s="392"/>
      <c r="Q649" s="397"/>
      <c r="R649" s="397"/>
      <c r="S649" s="397"/>
      <c r="T649" s="397"/>
      <c r="U649" s="397"/>
      <c r="V649" s="558"/>
      <c r="W649" s="389">
        <f>S649-T649-U649-V649</f>
        <v>0</v>
      </c>
    </row>
    <row r="650" spans="1:23" ht="18.75" thickBot="1">
      <c r="A650" s="329">
        <v>185</v>
      </c>
      <c r="B650" s="181">
        <v>2100</v>
      </c>
      <c r="C650" s="1165" t="s">
        <v>1528</v>
      </c>
      <c r="D650" s="1165"/>
      <c r="E650" s="597">
        <f>SUM(E651:E655)</f>
        <v>0</v>
      </c>
      <c r="F650" s="393">
        <f>SUM(F651:F655)</f>
        <v>0</v>
      </c>
      <c r="G650" s="317">
        <f>SUM(G651:G655)</f>
        <v>0</v>
      </c>
      <c r="H650" s="317">
        <f>SUM(H651:H655)</f>
        <v>0</v>
      </c>
      <c r="I650" s="308">
        <f t="shared" si="101"/>
      </c>
      <c r="J650" s="309"/>
      <c r="K650" s="394">
        <f>SUM(K651:K655)</f>
        <v>0</v>
      </c>
      <c r="L650" s="395">
        <f>SUM(L651:L655)</f>
        <v>0</v>
      </c>
      <c r="M650" s="559">
        <f>SUM(M651:M655)</f>
        <v>0</v>
      </c>
      <c r="N650" s="560">
        <f>SUM(N651:N655)</f>
        <v>0</v>
      </c>
      <c r="O650" s="309"/>
      <c r="P650" s="396"/>
      <c r="Q650" s="407"/>
      <c r="R650" s="407"/>
      <c r="S650" s="407"/>
      <c r="T650" s="407"/>
      <c r="U650" s="407"/>
      <c r="V650" s="561"/>
      <c r="W650" s="389">
        <f t="shared" si="102"/>
        <v>0</v>
      </c>
    </row>
    <row r="651" spans="1:23" ht="18.75" thickBot="1">
      <c r="A651" s="329">
        <v>190</v>
      </c>
      <c r="B651" s="177"/>
      <c r="C651" s="186">
        <v>2110</v>
      </c>
      <c r="D651" s="189" t="s">
        <v>1324</v>
      </c>
      <c r="E651" s="593"/>
      <c r="F651" s="596"/>
      <c r="G651" s="310"/>
      <c r="H651" s="826">
        <f>F651+G651</f>
        <v>0</v>
      </c>
      <c r="I651" s="308">
        <f t="shared" si="101"/>
      </c>
      <c r="J651" s="309"/>
      <c r="K651" s="556"/>
      <c r="L651" s="319"/>
      <c r="M651" s="391">
        <f>H651</f>
        <v>0</v>
      </c>
      <c r="N651" s="557">
        <f t="shared" si="103"/>
        <v>0</v>
      </c>
      <c r="O651" s="309"/>
      <c r="P651" s="392"/>
      <c r="Q651" s="397"/>
      <c r="R651" s="397"/>
      <c r="S651" s="397"/>
      <c r="T651" s="397"/>
      <c r="U651" s="397"/>
      <c r="V651" s="558"/>
      <c r="W651" s="389">
        <f t="shared" si="102"/>
        <v>0</v>
      </c>
    </row>
    <row r="652" spans="1:23" ht="18.75" thickBot="1">
      <c r="A652" s="329">
        <v>200</v>
      </c>
      <c r="B652" s="218"/>
      <c r="C652" s="178">
        <v>2120</v>
      </c>
      <c r="D652" s="206" t="s">
        <v>1325</v>
      </c>
      <c r="E652" s="593"/>
      <c r="F652" s="596"/>
      <c r="G652" s="310"/>
      <c r="H652" s="826">
        <f>F652+G652</f>
        <v>0</v>
      </c>
      <c r="I652" s="308">
        <f t="shared" si="101"/>
      </c>
      <c r="J652" s="309"/>
      <c r="K652" s="556"/>
      <c r="L652" s="319"/>
      <c r="M652" s="391">
        <f>H652</f>
        <v>0</v>
      </c>
      <c r="N652" s="557">
        <f t="shared" si="103"/>
        <v>0</v>
      </c>
      <c r="O652" s="309"/>
      <c r="P652" s="392"/>
      <c r="Q652" s="397"/>
      <c r="R652" s="397"/>
      <c r="S652" s="397"/>
      <c r="T652" s="397"/>
      <c r="U652" s="397"/>
      <c r="V652" s="558"/>
      <c r="W652" s="389">
        <f t="shared" si="102"/>
        <v>0</v>
      </c>
    </row>
    <row r="653" spans="1:23" ht="18.75" thickBot="1">
      <c r="A653" s="329">
        <v>205</v>
      </c>
      <c r="B653" s="218"/>
      <c r="C653" s="178">
        <v>2125</v>
      </c>
      <c r="D653" s="200" t="s">
        <v>1475</v>
      </c>
      <c r="E653" s="593"/>
      <c r="F653" s="596"/>
      <c r="G653" s="310"/>
      <c r="H653" s="826">
        <f>F653+G653</f>
        <v>0</v>
      </c>
      <c r="I653" s="308">
        <f t="shared" si="101"/>
      </c>
      <c r="J653" s="309"/>
      <c r="K653" s="556"/>
      <c r="L653" s="319"/>
      <c r="M653" s="391">
        <f>H653</f>
        <v>0</v>
      </c>
      <c r="N653" s="557">
        <f t="shared" si="103"/>
        <v>0</v>
      </c>
      <c r="O653" s="309"/>
      <c r="P653" s="392"/>
      <c r="Q653" s="397"/>
      <c r="R653" s="397"/>
      <c r="S653" s="397"/>
      <c r="T653" s="397"/>
      <c r="U653" s="397"/>
      <c r="V653" s="558"/>
      <c r="W653" s="389">
        <f t="shared" si="102"/>
        <v>0</v>
      </c>
    </row>
    <row r="654" spans="1:23" ht="18.75" thickBot="1">
      <c r="A654" s="329">
        <v>210</v>
      </c>
      <c r="B654" s="185"/>
      <c r="C654" s="178">
        <v>2140</v>
      </c>
      <c r="D654" s="206" t="s">
        <v>1327</v>
      </c>
      <c r="E654" s="593"/>
      <c r="F654" s="596"/>
      <c r="G654" s="310"/>
      <c r="H654" s="826">
        <f>F654+G654</f>
        <v>0</v>
      </c>
      <c r="I654" s="308">
        <f t="shared" si="101"/>
      </c>
      <c r="J654" s="309"/>
      <c r="K654" s="556"/>
      <c r="L654" s="319"/>
      <c r="M654" s="391">
        <f>H654</f>
        <v>0</v>
      </c>
      <c r="N654" s="557">
        <f t="shared" si="103"/>
        <v>0</v>
      </c>
      <c r="O654" s="309"/>
      <c r="P654" s="392"/>
      <c r="Q654" s="397"/>
      <c r="R654" s="397"/>
      <c r="S654" s="397"/>
      <c r="T654" s="397"/>
      <c r="U654" s="397"/>
      <c r="V654" s="558"/>
      <c r="W654" s="389">
        <f t="shared" si="102"/>
        <v>0</v>
      </c>
    </row>
    <row r="655" spans="1:23" ht="18.75" thickBot="1">
      <c r="A655" s="329">
        <v>215</v>
      </c>
      <c r="B655" s="177"/>
      <c r="C655" s="184">
        <v>2190</v>
      </c>
      <c r="D655" s="905" t="s">
        <v>1328</v>
      </c>
      <c r="E655" s="593"/>
      <c r="F655" s="596"/>
      <c r="G655" s="310"/>
      <c r="H655" s="826">
        <f>F655+G655</f>
        <v>0</v>
      </c>
      <c r="I655" s="308">
        <f t="shared" si="101"/>
      </c>
      <c r="J655" s="309"/>
      <c r="K655" s="556"/>
      <c r="L655" s="319"/>
      <c r="M655" s="391">
        <f>H655</f>
        <v>0</v>
      </c>
      <c r="N655" s="557">
        <f t="shared" si="103"/>
        <v>0</v>
      </c>
      <c r="O655" s="309"/>
      <c r="P655" s="392"/>
      <c r="Q655" s="397"/>
      <c r="R655" s="397"/>
      <c r="S655" s="397"/>
      <c r="T655" s="397"/>
      <c r="U655" s="397"/>
      <c r="V655" s="558"/>
      <c r="W655" s="389">
        <f t="shared" si="102"/>
        <v>0</v>
      </c>
    </row>
    <row r="656" spans="1:23" ht="18.75" thickBot="1">
      <c r="A656" s="328">
        <v>220</v>
      </c>
      <c r="B656" s="181">
        <v>2200</v>
      </c>
      <c r="C656" s="1165" t="s">
        <v>1329</v>
      </c>
      <c r="D656" s="1165"/>
      <c r="E656" s="597">
        <f>SUM(E657:E658)</f>
        <v>0</v>
      </c>
      <c r="F656" s="393">
        <f>SUM(F657:F658)</f>
        <v>0</v>
      </c>
      <c r="G656" s="317">
        <f>SUM(G657:G658)</f>
        <v>0</v>
      </c>
      <c r="H656" s="317">
        <f>SUM(H657:H658)</f>
        <v>0</v>
      </c>
      <c r="I656" s="308">
        <f t="shared" si="101"/>
      </c>
      <c r="J656" s="309"/>
      <c r="K656" s="394">
        <f>SUM(K657:K658)</f>
        <v>0</v>
      </c>
      <c r="L656" s="395">
        <f>SUM(L657:L658)</f>
        <v>0</v>
      </c>
      <c r="M656" s="559">
        <f>SUM(M657:M658)</f>
        <v>0</v>
      </c>
      <c r="N656" s="560">
        <f>SUM(N657:N658)</f>
        <v>0</v>
      </c>
      <c r="O656" s="309"/>
      <c r="P656" s="396"/>
      <c r="Q656" s="407"/>
      <c r="R656" s="407"/>
      <c r="S656" s="407"/>
      <c r="T656" s="407"/>
      <c r="U656" s="407"/>
      <c r="V656" s="561"/>
      <c r="W656" s="389">
        <f t="shared" si="102"/>
        <v>0</v>
      </c>
    </row>
    <row r="657" spans="1:23" ht="18.75" thickBot="1">
      <c r="A657" s="329">
        <v>225</v>
      </c>
      <c r="B657" s="177"/>
      <c r="C657" s="178">
        <v>2221</v>
      </c>
      <c r="D657" s="180" t="s">
        <v>1908</v>
      </c>
      <c r="E657" s="593"/>
      <c r="F657" s="596"/>
      <c r="G657" s="310"/>
      <c r="H657" s="826">
        <f aca="true" t="shared" si="111" ref="H657:H662">F657+G657</f>
        <v>0</v>
      </c>
      <c r="I657" s="308">
        <f t="shared" si="101"/>
      </c>
      <c r="J657" s="309"/>
      <c r="K657" s="556"/>
      <c r="L657" s="319"/>
      <c r="M657" s="391">
        <f aca="true" t="shared" si="112" ref="M657:M662">H657</f>
        <v>0</v>
      </c>
      <c r="N657" s="557">
        <f aca="true" t="shared" si="113" ref="N657:N662">K657+L657-M657</f>
        <v>0</v>
      </c>
      <c r="O657" s="309"/>
      <c r="P657" s="392"/>
      <c r="Q657" s="397"/>
      <c r="R657" s="397"/>
      <c r="S657" s="397"/>
      <c r="T657" s="397"/>
      <c r="U657" s="397"/>
      <c r="V657" s="558"/>
      <c r="W657" s="389">
        <f t="shared" si="102"/>
        <v>0</v>
      </c>
    </row>
    <row r="658" spans="1:23" ht="18.75" thickBot="1">
      <c r="A658" s="329">
        <v>230</v>
      </c>
      <c r="B658" s="177"/>
      <c r="C658" s="184">
        <v>2224</v>
      </c>
      <c r="D658" s="183" t="s">
        <v>1330</v>
      </c>
      <c r="E658" s="593"/>
      <c r="F658" s="596"/>
      <c r="G658" s="310"/>
      <c r="H658" s="826">
        <f t="shared" si="111"/>
        <v>0</v>
      </c>
      <c r="I658" s="308">
        <f t="shared" si="101"/>
      </c>
      <c r="J658" s="309"/>
      <c r="K658" s="556"/>
      <c r="L658" s="319"/>
      <c r="M658" s="391">
        <f t="shared" si="112"/>
        <v>0</v>
      </c>
      <c r="N658" s="557">
        <f t="shared" si="113"/>
        <v>0</v>
      </c>
      <c r="O658" s="309"/>
      <c r="P658" s="392"/>
      <c r="Q658" s="397"/>
      <c r="R658" s="397"/>
      <c r="S658" s="397"/>
      <c r="T658" s="397"/>
      <c r="U658" s="397"/>
      <c r="V658" s="558"/>
      <c r="W658" s="389">
        <f t="shared" si="102"/>
        <v>0</v>
      </c>
    </row>
    <row r="659" spans="1:23" ht="18.75" thickBot="1">
      <c r="A659" s="329">
        <v>245</v>
      </c>
      <c r="B659" s="181">
        <v>2500</v>
      </c>
      <c r="C659" s="1166" t="s">
        <v>1331</v>
      </c>
      <c r="D659" s="1166"/>
      <c r="E659" s="597"/>
      <c r="F659" s="602"/>
      <c r="G659" s="324"/>
      <c r="H659" s="826">
        <f t="shared" si="111"/>
        <v>0</v>
      </c>
      <c r="I659" s="308">
        <f t="shared" si="101"/>
      </c>
      <c r="J659" s="309"/>
      <c r="K659" s="563"/>
      <c r="L659" s="321"/>
      <c r="M659" s="391">
        <f t="shared" si="112"/>
        <v>0</v>
      </c>
      <c r="N659" s="557">
        <f t="shared" si="113"/>
        <v>0</v>
      </c>
      <c r="O659" s="309"/>
      <c r="P659" s="396"/>
      <c r="Q659" s="407"/>
      <c r="R659" s="397"/>
      <c r="S659" s="397"/>
      <c r="T659" s="407"/>
      <c r="U659" s="397"/>
      <c r="V659" s="558"/>
      <c r="W659" s="389">
        <f t="shared" si="102"/>
        <v>0</v>
      </c>
    </row>
    <row r="660" spans="1:23" ht="18.75" thickBot="1">
      <c r="A660" s="328">
        <v>220</v>
      </c>
      <c r="B660" s="181">
        <v>2600</v>
      </c>
      <c r="C660" s="1168" t="s">
        <v>1332</v>
      </c>
      <c r="D660" s="1172"/>
      <c r="E660" s="597"/>
      <c r="F660" s="602"/>
      <c r="G660" s="324"/>
      <c r="H660" s="826">
        <f t="shared" si="111"/>
        <v>0</v>
      </c>
      <c r="I660" s="308">
        <f t="shared" si="101"/>
      </c>
      <c r="J660" s="309"/>
      <c r="K660" s="563"/>
      <c r="L660" s="321"/>
      <c r="M660" s="391">
        <f t="shared" si="112"/>
        <v>0</v>
      </c>
      <c r="N660" s="557">
        <f t="shared" si="113"/>
        <v>0</v>
      </c>
      <c r="O660" s="309"/>
      <c r="P660" s="396"/>
      <c r="Q660" s="407"/>
      <c r="R660" s="397"/>
      <c r="S660" s="397"/>
      <c r="T660" s="407"/>
      <c r="U660" s="397"/>
      <c r="V660" s="558"/>
      <c r="W660" s="389">
        <f t="shared" si="102"/>
        <v>0</v>
      </c>
    </row>
    <row r="661" spans="1:23" ht="18.75" thickBot="1">
      <c r="A661" s="329">
        <v>225</v>
      </c>
      <c r="B661" s="181">
        <v>2700</v>
      </c>
      <c r="C661" s="1168" t="s">
        <v>1333</v>
      </c>
      <c r="D661" s="1172"/>
      <c r="E661" s="597"/>
      <c r="F661" s="602"/>
      <c r="G661" s="324"/>
      <c r="H661" s="826">
        <f t="shared" si="111"/>
        <v>0</v>
      </c>
      <c r="I661" s="308">
        <f t="shared" si="101"/>
      </c>
      <c r="J661" s="309"/>
      <c r="K661" s="563"/>
      <c r="L661" s="321"/>
      <c r="M661" s="391">
        <f t="shared" si="112"/>
        <v>0</v>
      </c>
      <c r="N661" s="557">
        <f t="shared" si="113"/>
        <v>0</v>
      </c>
      <c r="O661" s="309"/>
      <c r="P661" s="396"/>
      <c r="Q661" s="407"/>
      <c r="R661" s="397"/>
      <c r="S661" s="397"/>
      <c r="T661" s="407"/>
      <c r="U661" s="397"/>
      <c r="V661" s="558"/>
      <c r="W661" s="389">
        <f t="shared" si="102"/>
        <v>0</v>
      </c>
    </row>
    <row r="662" spans="1:23" ht="18.75" thickBot="1">
      <c r="A662" s="329">
        <v>230</v>
      </c>
      <c r="B662" s="181">
        <v>2800</v>
      </c>
      <c r="C662" s="1168" t="s">
        <v>1334</v>
      </c>
      <c r="D662" s="1172"/>
      <c r="E662" s="597"/>
      <c r="F662" s="602"/>
      <c r="G662" s="324"/>
      <c r="H662" s="826">
        <f t="shared" si="111"/>
        <v>0</v>
      </c>
      <c r="I662" s="308">
        <f t="shared" si="101"/>
      </c>
      <c r="J662" s="309"/>
      <c r="K662" s="563"/>
      <c r="L662" s="321"/>
      <c r="M662" s="391">
        <f t="shared" si="112"/>
        <v>0</v>
      </c>
      <c r="N662" s="557">
        <f t="shared" si="113"/>
        <v>0</v>
      </c>
      <c r="O662" s="309"/>
      <c r="P662" s="396"/>
      <c r="Q662" s="407"/>
      <c r="R662" s="397"/>
      <c r="S662" s="397"/>
      <c r="T662" s="407"/>
      <c r="U662" s="397"/>
      <c r="V662" s="558"/>
      <c r="W662" s="389">
        <f t="shared" si="102"/>
        <v>0</v>
      </c>
    </row>
    <row r="663" spans="1:23" ht="36" customHeight="1" thickBot="1">
      <c r="A663" s="329">
        <v>235</v>
      </c>
      <c r="B663" s="181">
        <v>2900</v>
      </c>
      <c r="C663" s="1161" t="s">
        <v>1335</v>
      </c>
      <c r="D663" s="1170"/>
      <c r="E663" s="597">
        <f>SUM(E664:E669)</f>
        <v>0</v>
      </c>
      <c r="F663" s="393">
        <f>SUM(F664:F669)</f>
        <v>0</v>
      </c>
      <c r="G663" s="317">
        <f>SUM(G664:G669)</f>
        <v>0</v>
      </c>
      <c r="H663" s="317">
        <f>SUM(H664:H669)</f>
        <v>0</v>
      </c>
      <c r="I663" s="308">
        <f t="shared" si="101"/>
      </c>
      <c r="J663" s="309"/>
      <c r="K663" s="394">
        <f>SUM(K664:K669)</f>
        <v>0</v>
      </c>
      <c r="L663" s="395">
        <f>SUM(L664:L669)</f>
        <v>0</v>
      </c>
      <c r="M663" s="559">
        <f>SUM(M664:M669)</f>
        <v>0</v>
      </c>
      <c r="N663" s="560">
        <f>SUM(N664:N669)</f>
        <v>0</v>
      </c>
      <c r="O663" s="309"/>
      <c r="P663" s="396"/>
      <c r="Q663" s="407"/>
      <c r="R663" s="407"/>
      <c r="S663" s="407"/>
      <c r="T663" s="407"/>
      <c r="U663" s="407"/>
      <c r="V663" s="561"/>
      <c r="W663" s="389">
        <f t="shared" si="102"/>
        <v>0</v>
      </c>
    </row>
    <row r="664" spans="1:23" ht="18.75" thickBot="1">
      <c r="A664" s="329">
        <v>240</v>
      </c>
      <c r="B664" s="219"/>
      <c r="C664" s="186">
        <v>2920</v>
      </c>
      <c r="D664" s="400" t="s">
        <v>1336</v>
      </c>
      <c r="E664" s="593"/>
      <c r="F664" s="596"/>
      <c r="G664" s="310"/>
      <c r="H664" s="826">
        <f aca="true" t="shared" si="114" ref="H664:H669">F664+G664</f>
        <v>0</v>
      </c>
      <c r="I664" s="308">
        <f t="shared" si="101"/>
      </c>
      <c r="J664" s="309"/>
      <c r="K664" s="556"/>
      <c r="L664" s="319"/>
      <c r="M664" s="391">
        <f aca="true" t="shared" si="115" ref="M664:M669">H664</f>
        <v>0</v>
      </c>
      <c r="N664" s="557">
        <f aca="true" t="shared" si="116" ref="N664:N669">K664+L664-M664</f>
        <v>0</v>
      </c>
      <c r="O664" s="309"/>
      <c r="P664" s="392"/>
      <c r="Q664" s="397"/>
      <c r="R664" s="397"/>
      <c r="S664" s="397"/>
      <c r="T664" s="397"/>
      <c r="U664" s="397"/>
      <c r="V664" s="558"/>
      <c r="W664" s="389">
        <f t="shared" si="102"/>
        <v>0</v>
      </c>
    </row>
    <row r="665" spans="1:23" ht="32.25" thickBot="1">
      <c r="A665" s="329">
        <v>245</v>
      </c>
      <c r="B665" s="219"/>
      <c r="C665" s="215">
        <v>2969</v>
      </c>
      <c r="D665" s="401" t="s">
        <v>1337</v>
      </c>
      <c r="E665" s="593"/>
      <c r="F665" s="596"/>
      <c r="G665" s="310"/>
      <c r="H665" s="826">
        <f t="shared" si="114"/>
        <v>0</v>
      </c>
      <c r="I665" s="308">
        <f t="shared" si="101"/>
      </c>
      <c r="J665" s="309"/>
      <c r="K665" s="556"/>
      <c r="L665" s="319"/>
      <c r="M665" s="391">
        <f t="shared" si="115"/>
        <v>0</v>
      </c>
      <c r="N665" s="557">
        <f t="shared" si="116"/>
        <v>0</v>
      </c>
      <c r="O665" s="309"/>
      <c r="P665" s="392"/>
      <c r="Q665" s="397"/>
      <c r="R665" s="397"/>
      <c r="S665" s="397"/>
      <c r="T665" s="397"/>
      <c r="U665" s="397"/>
      <c r="V665" s="558"/>
      <c r="W665" s="389">
        <f t="shared" si="102"/>
        <v>0</v>
      </c>
    </row>
    <row r="666" spans="1:23" ht="32.25" thickBot="1">
      <c r="A666" s="328">
        <v>250</v>
      </c>
      <c r="B666" s="219"/>
      <c r="C666" s="215">
        <v>2970</v>
      </c>
      <c r="D666" s="401" t="s">
        <v>1338</v>
      </c>
      <c r="E666" s="593"/>
      <c r="F666" s="596"/>
      <c r="G666" s="310"/>
      <c r="H666" s="826">
        <f t="shared" si="114"/>
        <v>0</v>
      </c>
      <c r="I666" s="308">
        <f t="shared" si="101"/>
      </c>
      <c r="J666" s="309"/>
      <c r="K666" s="556"/>
      <c r="L666" s="319"/>
      <c r="M666" s="391">
        <f t="shared" si="115"/>
        <v>0</v>
      </c>
      <c r="N666" s="557">
        <f t="shared" si="116"/>
        <v>0</v>
      </c>
      <c r="O666" s="309"/>
      <c r="P666" s="392"/>
      <c r="Q666" s="397"/>
      <c r="R666" s="397"/>
      <c r="S666" s="397"/>
      <c r="T666" s="397"/>
      <c r="U666" s="397"/>
      <c r="V666" s="558"/>
      <c r="W666" s="389">
        <f t="shared" si="102"/>
        <v>0</v>
      </c>
    </row>
    <row r="667" spans="1:23" ht="18.75" thickBot="1">
      <c r="A667" s="329">
        <v>255</v>
      </c>
      <c r="B667" s="219"/>
      <c r="C667" s="213">
        <v>2989</v>
      </c>
      <c r="D667" s="402" t="s">
        <v>1339</v>
      </c>
      <c r="E667" s="593"/>
      <c r="F667" s="596"/>
      <c r="G667" s="310"/>
      <c r="H667" s="826">
        <f t="shared" si="114"/>
        <v>0</v>
      </c>
      <c r="I667" s="308">
        <f t="shared" si="101"/>
      </c>
      <c r="J667" s="309"/>
      <c r="K667" s="556"/>
      <c r="L667" s="319"/>
      <c r="M667" s="391">
        <f t="shared" si="115"/>
        <v>0</v>
      </c>
      <c r="N667" s="557">
        <f t="shared" si="116"/>
        <v>0</v>
      </c>
      <c r="O667" s="309"/>
      <c r="P667" s="392"/>
      <c r="Q667" s="397"/>
      <c r="R667" s="397"/>
      <c r="S667" s="397"/>
      <c r="T667" s="397"/>
      <c r="U667" s="397"/>
      <c r="V667" s="558"/>
      <c r="W667" s="389">
        <f t="shared" si="102"/>
        <v>0</v>
      </c>
    </row>
    <row r="668" spans="1:23" ht="18.75" thickBot="1">
      <c r="A668" s="329">
        <v>265</v>
      </c>
      <c r="B668" s="177"/>
      <c r="C668" s="178">
        <v>2991</v>
      </c>
      <c r="D668" s="403" t="s">
        <v>1340</v>
      </c>
      <c r="E668" s="593"/>
      <c r="F668" s="596"/>
      <c r="G668" s="310"/>
      <c r="H668" s="826">
        <f t="shared" si="114"/>
        <v>0</v>
      </c>
      <c r="I668" s="308">
        <f t="shared" si="101"/>
      </c>
      <c r="J668" s="309"/>
      <c r="K668" s="556"/>
      <c r="L668" s="319"/>
      <c r="M668" s="391">
        <f t="shared" si="115"/>
        <v>0</v>
      </c>
      <c r="N668" s="557">
        <f t="shared" si="116"/>
        <v>0</v>
      </c>
      <c r="O668" s="309"/>
      <c r="P668" s="392"/>
      <c r="Q668" s="397"/>
      <c r="R668" s="397"/>
      <c r="S668" s="397"/>
      <c r="T668" s="397"/>
      <c r="U668" s="397"/>
      <c r="V668" s="558"/>
      <c r="W668" s="389">
        <f t="shared" si="102"/>
        <v>0</v>
      </c>
    </row>
    <row r="669" spans="1:23" ht="18.75" thickBot="1">
      <c r="A669" s="328">
        <v>270</v>
      </c>
      <c r="B669" s="177"/>
      <c r="C669" s="184">
        <v>2992</v>
      </c>
      <c r="D669" s="197" t="s">
        <v>1341</v>
      </c>
      <c r="E669" s="593"/>
      <c r="F669" s="596"/>
      <c r="G669" s="310"/>
      <c r="H669" s="826">
        <f t="shared" si="114"/>
        <v>0</v>
      </c>
      <c r="I669" s="308">
        <f t="shared" si="101"/>
      </c>
      <c r="J669" s="309"/>
      <c r="K669" s="556"/>
      <c r="L669" s="319"/>
      <c r="M669" s="391">
        <f t="shared" si="115"/>
        <v>0</v>
      </c>
      <c r="N669" s="557">
        <f t="shared" si="116"/>
        <v>0</v>
      </c>
      <c r="O669" s="309"/>
      <c r="P669" s="392"/>
      <c r="Q669" s="397"/>
      <c r="R669" s="397"/>
      <c r="S669" s="397"/>
      <c r="T669" s="397"/>
      <c r="U669" s="397"/>
      <c r="V669" s="558"/>
      <c r="W669" s="389">
        <f t="shared" si="102"/>
        <v>0</v>
      </c>
    </row>
    <row r="670" spans="1:23" ht="18.75" thickBot="1">
      <c r="A670" s="328">
        <v>290</v>
      </c>
      <c r="B670" s="181">
        <v>3300</v>
      </c>
      <c r="C670" s="1161" t="s">
        <v>1342</v>
      </c>
      <c r="D670" s="1161"/>
      <c r="E670" s="597">
        <f>SUM(E671:E676)</f>
        <v>0</v>
      </c>
      <c r="F670" s="393">
        <f>SUM(F671:F676)</f>
        <v>0</v>
      </c>
      <c r="G670" s="317">
        <f>SUM(G671:G676)</f>
        <v>0</v>
      </c>
      <c r="H670" s="317">
        <f>SUM(H671:H676)</f>
        <v>0</v>
      </c>
      <c r="I670" s="308">
        <f t="shared" si="101"/>
      </c>
      <c r="J670" s="309"/>
      <c r="K670" s="396"/>
      <c r="L670" s="407"/>
      <c r="M670" s="407"/>
      <c r="N670" s="561"/>
      <c r="O670" s="309"/>
      <c r="P670" s="396"/>
      <c r="Q670" s="407"/>
      <c r="R670" s="407"/>
      <c r="S670" s="407"/>
      <c r="T670" s="407"/>
      <c r="U670" s="407"/>
      <c r="V670" s="561"/>
      <c r="W670" s="389">
        <f t="shared" si="102"/>
        <v>0</v>
      </c>
    </row>
    <row r="671" spans="1:23" ht="18.75" thickBot="1">
      <c r="A671" s="398">
        <v>320</v>
      </c>
      <c r="B671" s="185"/>
      <c r="C671" s="186">
        <v>3301</v>
      </c>
      <c r="D671" s="616" t="s">
        <v>1343</v>
      </c>
      <c r="E671" s="593"/>
      <c r="F671" s="596"/>
      <c r="G671" s="310"/>
      <c r="H671" s="826">
        <f aca="true" t="shared" si="117" ref="H671:H679">F671+G671</f>
        <v>0</v>
      </c>
      <c r="I671" s="308">
        <f t="shared" si="101"/>
      </c>
      <c r="J671" s="309"/>
      <c r="K671" s="392"/>
      <c r="L671" s="397"/>
      <c r="M671" s="397"/>
      <c r="N671" s="558"/>
      <c r="O671" s="309"/>
      <c r="P671" s="392"/>
      <c r="Q671" s="397"/>
      <c r="R671" s="397"/>
      <c r="S671" s="397"/>
      <c r="T671" s="397"/>
      <c r="U671" s="397"/>
      <c r="V671" s="558"/>
      <c r="W671" s="389">
        <f t="shared" si="102"/>
        <v>0</v>
      </c>
    </row>
    <row r="672" spans="1:23" ht="18.75" thickBot="1">
      <c r="A672" s="328">
        <v>330</v>
      </c>
      <c r="B672" s="185"/>
      <c r="C672" s="215">
        <v>3302</v>
      </c>
      <c r="D672" s="617" t="s">
        <v>1476</v>
      </c>
      <c r="E672" s="593"/>
      <c r="F672" s="596"/>
      <c r="G672" s="310"/>
      <c r="H672" s="826">
        <f t="shared" si="117"/>
        <v>0</v>
      </c>
      <c r="I672" s="308">
        <f t="shared" si="101"/>
      </c>
      <c r="J672" s="309"/>
      <c r="K672" s="392"/>
      <c r="L672" s="397"/>
      <c r="M672" s="397"/>
      <c r="N672" s="558"/>
      <c r="O672" s="309"/>
      <c r="P672" s="392"/>
      <c r="Q672" s="397"/>
      <c r="R672" s="397"/>
      <c r="S672" s="397"/>
      <c r="T672" s="397"/>
      <c r="U672" s="397"/>
      <c r="V672" s="558"/>
      <c r="W672" s="389">
        <f t="shared" si="102"/>
        <v>0</v>
      </c>
    </row>
    <row r="673" spans="1:23" ht="18.75" thickBot="1">
      <c r="A673" s="328">
        <v>350</v>
      </c>
      <c r="B673" s="185"/>
      <c r="C673" s="215">
        <v>3303</v>
      </c>
      <c r="D673" s="617" t="s">
        <v>1345</v>
      </c>
      <c r="E673" s="593"/>
      <c r="F673" s="596"/>
      <c r="G673" s="310"/>
      <c r="H673" s="826">
        <f t="shared" si="117"/>
        <v>0</v>
      </c>
      <c r="I673" s="308">
        <f t="shared" si="101"/>
      </c>
      <c r="J673" s="309"/>
      <c r="K673" s="392"/>
      <c r="L673" s="397"/>
      <c r="M673" s="397"/>
      <c r="N673" s="558"/>
      <c r="O673" s="309"/>
      <c r="P673" s="392"/>
      <c r="Q673" s="397"/>
      <c r="R673" s="397"/>
      <c r="S673" s="397"/>
      <c r="T673" s="397"/>
      <c r="U673" s="397"/>
      <c r="V673" s="558"/>
      <c r="W673" s="389">
        <f t="shared" si="102"/>
        <v>0</v>
      </c>
    </row>
    <row r="674" spans="1:23" ht="18.75" thickBot="1">
      <c r="A674" s="329">
        <v>355</v>
      </c>
      <c r="B674" s="185"/>
      <c r="C674" s="213">
        <v>3304</v>
      </c>
      <c r="D674" s="618" t="s">
        <v>1346</v>
      </c>
      <c r="E674" s="593"/>
      <c r="F674" s="596"/>
      <c r="G674" s="310"/>
      <c r="H674" s="826">
        <f t="shared" si="117"/>
        <v>0</v>
      </c>
      <c r="I674" s="308">
        <f t="shared" si="101"/>
      </c>
      <c r="J674" s="309"/>
      <c r="K674" s="392"/>
      <c r="L674" s="397"/>
      <c r="M674" s="397"/>
      <c r="N674" s="558"/>
      <c r="O674" s="309"/>
      <c r="P674" s="392"/>
      <c r="Q674" s="397"/>
      <c r="R674" s="397"/>
      <c r="S674" s="397"/>
      <c r="T674" s="397"/>
      <c r="U674" s="397"/>
      <c r="V674" s="558"/>
      <c r="W674" s="389">
        <f t="shared" si="102"/>
        <v>0</v>
      </c>
    </row>
    <row r="675" spans="1:23" ht="30.75" thickBot="1">
      <c r="A675" s="329">
        <v>375</v>
      </c>
      <c r="B675" s="185"/>
      <c r="C675" s="184">
        <v>3305</v>
      </c>
      <c r="D675" s="619" t="s">
        <v>1347</v>
      </c>
      <c r="E675" s="593"/>
      <c r="F675" s="596"/>
      <c r="G675" s="310"/>
      <c r="H675" s="826">
        <f t="shared" si="117"/>
        <v>0</v>
      </c>
      <c r="I675" s="308">
        <f t="shared" si="101"/>
      </c>
      <c r="J675" s="309"/>
      <c r="K675" s="392"/>
      <c r="L675" s="397"/>
      <c r="M675" s="397"/>
      <c r="N675" s="558"/>
      <c r="O675" s="309"/>
      <c r="P675" s="392"/>
      <c r="Q675" s="397"/>
      <c r="R675" s="397"/>
      <c r="S675" s="397"/>
      <c r="T675" s="397"/>
      <c r="U675" s="397"/>
      <c r="V675" s="558"/>
      <c r="W675" s="389">
        <f t="shared" si="102"/>
        <v>0</v>
      </c>
    </row>
    <row r="676" spans="1:23" ht="18.75" thickBot="1">
      <c r="A676" s="329">
        <v>380</v>
      </c>
      <c r="B676" s="185"/>
      <c r="C676" s="184">
        <v>3306</v>
      </c>
      <c r="D676" s="619" t="s">
        <v>1348</v>
      </c>
      <c r="E676" s="593"/>
      <c r="F676" s="596"/>
      <c r="G676" s="310"/>
      <c r="H676" s="826">
        <f t="shared" si="117"/>
        <v>0</v>
      </c>
      <c r="I676" s="308">
        <f t="shared" si="101"/>
      </c>
      <c r="J676" s="309"/>
      <c r="K676" s="392"/>
      <c r="L676" s="397"/>
      <c r="M676" s="397"/>
      <c r="N676" s="558"/>
      <c r="O676" s="309"/>
      <c r="P676" s="392"/>
      <c r="Q676" s="397"/>
      <c r="R676" s="397"/>
      <c r="S676" s="397"/>
      <c r="T676" s="397"/>
      <c r="U676" s="397"/>
      <c r="V676" s="558"/>
      <c r="W676" s="389">
        <f t="shared" si="102"/>
        <v>0</v>
      </c>
    </row>
    <row r="677" spans="1:23" ht="18.75" thickBot="1">
      <c r="A677" s="329">
        <v>385</v>
      </c>
      <c r="B677" s="181">
        <v>3900</v>
      </c>
      <c r="C677" s="1166" t="s">
        <v>1349</v>
      </c>
      <c r="D677" s="1171"/>
      <c r="E677" s="597"/>
      <c r="F677" s="602"/>
      <c r="G677" s="324"/>
      <c r="H677" s="826">
        <f t="shared" si="117"/>
        <v>0</v>
      </c>
      <c r="I677" s="308">
        <f aca="true" t="shared" si="118" ref="I677:I724">(IF($E677&lt;&gt;0,$I$2,IF($H677&lt;&gt;0,$I$2,"")))</f>
      </c>
      <c r="J677" s="309"/>
      <c r="K677" s="563"/>
      <c r="L677" s="321"/>
      <c r="M677" s="395">
        <f aca="true" t="shared" si="119" ref="M677:M720">H677</f>
        <v>0</v>
      </c>
      <c r="N677" s="557">
        <f>K677+L677-M677</f>
        <v>0</v>
      </c>
      <c r="O677" s="309"/>
      <c r="P677" s="563"/>
      <c r="Q677" s="321"/>
      <c r="R677" s="564">
        <f>+IF(+(K677+L677)&gt;=H677,+L677,+(+H677-K677))</f>
        <v>0</v>
      </c>
      <c r="S677" s="391">
        <f>P677+Q677-R677</f>
        <v>0</v>
      </c>
      <c r="T677" s="321"/>
      <c r="U677" s="321"/>
      <c r="V677" s="320"/>
      <c r="W677" s="389">
        <f aca="true" t="shared" si="120" ref="W677:W720">S677-T677-U677-V677</f>
        <v>0</v>
      </c>
    </row>
    <row r="678" spans="1:23" ht="18.75" thickBot="1">
      <c r="A678" s="329">
        <v>390</v>
      </c>
      <c r="B678" s="181">
        <v>4000</v>
      </c>
      <c r="C678" s="1167" t="s">
        <v>1350</v>
      </c>
      <c r="D678" s="1167"/>
      <c r="E678" s="597"/>
      <c r="F678" s="602"/>
      <c r="G678" s="324"/>
      <c r="H678" s="826">
        <f t="shared" si="117"/>
        <v>0</v>
      </c>
      <c r="I678" s="308">
        <f t="shared" si="118"/>
      </c>
      <c r="J678" s="309"/>
      <c r="K678" s="563"/>
      <c r="L678" s="321"/>
      <c r="M678" s="395">
        <f t="shared" si="119"/>
        <v>0</v>
      </c>
      <c r="N678" s="557">
        <f>K678+L678-M678</f>
        <v>0</v>
      </c>
      <c r="O678" s="309"/>
      <c r="P678" s="396"/>
      <c r="Q678" s="407"/>
      <c r="R678" s="407"/>
      <c r="S678" s="397"/>
      <c r="T678" s="407"/>
      <c r="U678" s="407"/>
      <c r="V678" s="558"/>
      <c r="W678" s="389">
        <f t="shared" si="120"/>
        <v>0</v>
      </c>
    </row>
    <row r="679" spans="1:23" ht="18.75" thickBot="1">
      <c r="A679" s="329">
        <v>395</v>
      </c>
      <c r="B679" s="181">
        <v>4100</v>
      </c>
      <c r="C679" s="1167" t="s">
        <v>1351</v>
      </c>
      <c r="D679" s="1167"/>
      <c r="E679" s="597"/>
      <c r="F679" s="602"/>
      <c r="G679" s="324"/>
      <c r="H679" s="826">
        <f t="shared" si="117"/>
        <v>0</v>
      </c>
      <c r="I679" s="308">
        <f t="shared" si="118"/>
      </c>
      <c r="J679" s="309"/>
      <c r="K679" s="396"/>
      <c r="L679" s="407"/>
      <c r="M679" s="407"/>
      <c r="N679" s="561"/>
      <c r="O679" s="309"/>
      <c r="P679" s="396"/>
      <c r="Q679" s="407"/>
      <c r="R679" s="407"/>
      <c r="S679" s="407"/>
      <c r="T679" s="407"/>
      <c r="U679" s="407"/>
      <c r="V679" s="561"/>
      <c r="W679" s="389">
        <f t="shared" si="120"/>
        <v>0</v>
      </c>
    </row>
    <row r="680" spans="1:23" ht="18.75" thickBot="1">
      <c r="A680" s="329">
        <v>395</v>
      </c>
      <c r="B680" s="181">
        <v>4200</v>
      </c>
      <c r="C680" s="1161" t="s">
        <v>1352</v>
      </c>
      <c r="D680" s="1170"/>
      <c r="E680" s="597">
        <f>SUM(E681:E686)</f>
        <v>0</v>
      </c>
      <c r="F680" s="393">
        <f>SUM(F681:F686)</f>
        <v>0</v>
      </c>
      <c r="G680" s="317">
        <f>SUM(G681:G686)</f>
        <v>0</v>
      </c>
      <c r="H680" s="317">
        <f>SUM(H681:H686)</f>
        <v>0</v>
      </c>
      <c r="I680" s="308">
        <f t="shared" si="118"/>
      </c>
      <c r="J680" s="309"/>
      <c r="K680" s="394">
        <f>SUM(K681:K686)</f>
        <v>0</v>
      </c>
      <c r="L680" s="395">
        <f>SUM(L681:L686)</f>
        <v>0</v>
      </c>
      <c r="M680" s="559">
        <f>SUM(M681:M686)</f>
        <v>0</v>
      </c>
      <c r="N680" s="560">
        <f>SUM(N681:N686)</f>
        <v>0</v>
      </c>
      <c r="O680" s="309"/>
      <c r="P680" s="394">
        <f aca="true" t="shared" si="121" ref="P680:V680">SUM(P681:P686)</f>
        <v>0</v>
      </c>
      <c r="Q680" s="395">
        <f t="shared" si="121"/>
        <v>0</v>
      </c>
      <c r="R680" s="395">
        <f t="shared" si="121"/>
        <v>0</v>
      </c>
      <c r="S680" s="395">
        <f t="shared" si="121"/>
        <v>0</v>
      </c>
      <c r="T680" s="395">
        <f t="shared" si="121"/>
        <v>0</v>
      </c>
      <c r="U680" s="395">
        <f t="shared" si="121"/>
        <v>0</v>
      </c>
      <c r="V680" s="560">
        <f t="shared" si="121"/>
        <v>0</v>
      </c>
      <c r="W680" s="389">
        <f t="shared" si="120"/>
        <v>0</v>
      </c>
    </row>
    <row r="681" spans="1:23" ht="18.75" thickBot="1">
      <c r="A681" s="323">
        <v>397</v>
      </c>
      <c r="B681" s="220"/>
      <c r="C681" s="186">
        <v>4201</v>
      </c>
      <c r="D681" s="179" t="s">
        <v>1353</v>
      </c>
      <c r="E681" s="593"/>
      <c r="F681" s="596"/>
      <c r="G681" s="310"/>
      <c r="H681" s="826">
        <f aca="true" t="shared" si="122" ref="H681:H686">F681+G681</f>
        <v>0</v>
      </c>
      <c r="I681" s="308">
        <f t="shared" si="118"/>
      </c>
      <c r="J681" s="309"/>
      <c r="K681" s="556"/>
      <c r="L681" s="319"/>
      <c r="M681" s="391">
        <f t="shared" si="119"/>
        <v>0</v>
      </c>
      <c r="N681" s="557">
        <f aca="true" t="shared" si="123" ref="N681:N686">K681+L681-M681</f>
        <v>0</v>
      </c>
      <c r="O681" s="309"/>
      <c r="P681" s="556"/>
      <c r="Q681" s="319"/>
      <c r="R681" s="564">
        <f aca="true" t="shared" si="124" ref="R681:R686">+IF(+(K681+L681)&gt;=H681,+L681,+(+H681-K681))</f>
        <v>0</v>
      </c>
      <c r="S681" s="391">
        <f aca="true" t="shared" si="125" ref="S681:S686">P681+Q681-R681</f>
        <v>0</v>
      </c>
      <c r="T681" s="319"/>
      <c r="U681" s="319"/>
      <c r="V681" s="320"/>
      <c r="W681" s="389">
        <f t="shared" si="120"/>
        <v>0</v>
      </c>
    </row>
    <row r="682" spans="1:23" ht="18.75" thickBot="1">
      <c r="A682" s="311">
        <v>398</v>
      </c>
      <c r="B682" s="220"/>
      <c r="C682" s="178">
        <v>4202</v>
      </c>
      <c r="D682" s="180" t="s">
        <v>1354</v>
      </c>
      <c r="E682" s="593"/>
      <c r="F682" s="596"/>
      <c r="G682" s="310"/>
      <c r="H682" s="826">
        <f t="shared" si="122"/>
        <v>0</v>
      </c>
      <c r="I682" s="308">
        <f t="shared" si="118"/>
      </c>
      <c r="J682" s="309"/>
      <c r="K682" s="556"/>
      <c r="L682" s="319"/>
      <c r="M682" s="391">
        <f t="shared" si="119"/>
        <v>0</v>
      </c>
      <c r="N682" s="557">
        <f t="shared" si="123"/>
        <v>0</v>
      </c>
      <c r="O682" s="309"/>
      <c r="P682" s="556"/>
      <c r="Q682" s="319"/>
      <c r="R682" s="564">
        <f t="shared" si="124"/>
        <v>0</v>
      </c>
      <c r="S682" s="391">
        <f t="shared" si="125"/>
        <v>0</v>
      </c>
      <c r="T682" s="319"/>
      <c r="U682" s="319"/>
      <c r="V682" s="320"/>
      <c r="W682" s="389">
        <f t="shared" si="120"/>
        <v>0</v>
      </c>
    </row>
    <row r="683" spans="1:23" ht="18.75" thickBot="1">
      <c r="A683" s="311">
        <v>399</v>
      </c>
      <c r="B683" s="220"/>
      <c r="C683" s="178">
        <v>4214</v>
      </c>
      <c r="D683" s="180" t="s">
        <v>1355</v>
      </c>
      <c r="E683" s="593"/>
      <c r="F683" s="596"/>
      <c r="G683" s="310"/>
      <c r="H683" s="826">
        <f t="shared" si="122"/>
        <v>0</v>
      </c>
      <c r="I683" s="308">
        <f t="shared" si="118"/>
      </c>
      <c r="J683" s="309"/>
      <c r="K683" s="556"/>
      <c r="L683" s="319"/>
      <c r="M683" s="391">
        <f t="shared" si="119"/>
        <v>0</v>
      </c>
      <c r="N683" s="557">
        <f t="shared" si="123"/>
        <v>0</v>
      </c>
      <c r="O683" s="309"/>
      <c r="P683" s="556"/>
      <c r="Q683" s="319"/>
      <c r="R683" s="564">
        <f t="shared" si="124"/>
        <v>0</v>
      </c>
      <c r="S683" s="391">
        <f t="shared" si="125"/>
        <v>0</v>
      </c>
      <c r="T683" s="319"/>
      <c r="U683" s="319"/>
      <c r="V683" s="320"/>
      <c r="W683" s="389">
        <f t="shared" si="120"/>
        <v>0</v>
      </c>
    </row>
    <row r="684" spans="1:23" ht="18.75" thickBot="1">
      <c r="A684" s="311">
        <v>400</v>
      </c>
      <c r="B684" s="220"/>
      <c r="C684" s="178">
        <v>4217</v>
      </c>
      <c r="D684" s="180" t="s">
        <v>1356</v>
      </c>
      <c r="E684" s="593"/>
      <c r="F684" s="596"/>
      <c r="G684" s="310"/>
      <c r="H684" s="826">
        <f t="shared" si="122"/>
        <v>0</v>
      </c>
      <c r="I684" s="308">
        <f t="shared" si="118"/>
      </c>
      <c r="J684" s="309"/>
      <c r="K684" s="556"/>
      <c r="L684" s="319"/>
      <c r="M684" s="391">
        <f t="shared" si="119"/>
        <v>0</v>
      </c>
      <c r="N684" s="557">
        <f t="shared" si="123"/>
        <v>0</v>
      </c>
      <c r="O684" s="309"/>
      <c r="P684" s="556"/>
      <c r="Q684" s="319"/>
      <c r="R684" s="564">
        <f t="shared" si="124"/>
        <v>0</v>
      </c>
      <c r="S684" s="391">
        <f t="shared" si="125"/>
        <v>0</v>
      </c>
      <c r="T684" s="319"/>
      <c r="U684" s="319"/>
      <c r="V684" s="320"/>
      <c r="W684" s="389">
        <f t="shared" si="120"/>
        <v>0</v>
      </c>
    </row>
    <row r="685" spans="1:23" ht="32.25" thickBot="1">
      <c r="A685" s="311">
        <v>401</v>
      </c>
      <c r="B685" s="220"/>
      <c r="C685" s="178">
        <v>4218</v>
      </c>
      <c r="D685" s="187" t="s">
        <v>1357</v>
      </c>
      <c r="E685" s="593"/>
      <c r="F685" s="596"/>
      <c r="G685" s="310"/>
      <c r="H685" s="826">
        <f t="shared" si="122"/>
        <v>0</v>
      </c>
      <c r="I685" s="308">
        <f t="shared" si="118"/>
      </c>
      <c r="J685" s="309"/>
      <c r="K685" s="556"/>
      <c r="L685" s="319"/>
      <c r="M685" s="391">
        <f t="shared" si="119"/>
        <v>0</v>
      </c>
      <c r="N685" s="557">
        <f t="shared" si="123"/>
        <v>0</v>
      </c>
      <c r="O685" s="309"/>
      <c r="P685" s="556"/>
      <c r="Q685" s="319"/>
      <c r="R685" s="564">
        <f t="shared" si="124"/>
        <v>0</v>
      </c>
      <c r="S685" s="391">
        <f t="shared" si="125"/>
        <v>0</v>
      </c>
      <c r="T685" s="319"/>
      <c r="U685" s="319"/>
      <c r="V685" s="320"/>
      <c r="W685" s="389">
        <f t="shared" si="120"/>
        <v>0</v>
      </c>
    </row>
    <row r="686" spans="1:23" ht="18.75" thickBot="1">
      <c r="A686" s="311">
        <v>402</v>
      </c>
      <c r="B686" s="220"/>
      <c r="C686" s="178">
        <v>4219</v>
      </c>
      <c r="D686" s="200" t="s">
        <v>1358</v>
      </c>
      <c r="E686" s="593"/>
      <c r="F686" s="596"/>
      <c r="G686" s="310"/>
      <c r="H686" s="826">
        <f t="shared" si="122"/>
        <v>0</v>
      </c>
      <c r="I686" s="308">
        <f t="shared" si="118"/>
      </c>
      <c r="J686" s="309"/>
      <c r="K686" s="556"/>
      <c r="L686" s="319"/>
      <c r="M686" s="391">
        <f t="shared" si="119"/>
        <v>0</v>
      </c>
      <c r="N686" s="557">
        <f t="shared" si="123"/>
        <v>0</v>
      </c>
      <c r="O686" s="309"/>
      <c r="P686" s="556"/>
      <c r="Q686" s="319"/>
      <c r="R686" s="564">
        <f t="shared" si="124"/>
        <v>0</v>
      </c>
      <c r="S686" s="391">
        <f t="shared" si="125"/>
        <v>0</v>
      </c>
      <c r="T686" s="319"/>
      <c r="U686" s="319"/>
      <c r="V686" s="320"/>
      <c r="W686" s="389">
        <f t="shared" si="120"/>
        <v>0</v>
      </c>
    </row>
    <row r="687" spans="1:23" ht="18.75" thickBot="1">
      <c r="A687" s="408">
        <v>404</v>
      </c>
      <c r="B687" s="181">
        <v>4300</v>
      </c>
      <c r="C687" s="1165" t="s">
        <v>1359</v>
      </c>
      <c r="D687" s="1165"/>
      <c r="E687" s="597">
        <f>SUM(E688:E690)</f>
        <v>0</v>
      </c>
      <c r="F687" s="393">
        <f>SUM(F688:F690)</f>
        <v>0</v>
      </c>
      <c r="G687" s="317">
        <f>SUM(G688:G690)</f>
        <v>0</v>
      </c>
      <c r="H687" s="317">
        <f>SUM(H688:H690)</f>
        <v>0</v>
      </c>
      <c r="I687" s="308">
        <f t="shared" si="118"/>
      </c>
      <c r="J687" s="309"/>
      <c r="K687" s="394">
        <f>SUM(K688:K690)</f>
        <v>0</v>
      </c>
      <c r="L687" s="395">
        <f>SUM(L688:L690)</f>
        <v>0</v>
      </c>
      <c r="M687" s="559">
        <f>SUM(M688:M690)</f>
        <v>0</v>
      </c>
      <c r="N687" s="560">
        <f>SUM(N688:N690)</f>
        <v>0</v>
      </c>
      <c r="O687" s="309"/>
      <c r="P687" s="394">
        <f aca="true" t="shared" si="126" ref="P687:V687">SUM(P688:P690)</f>
        <v>0</v>
      </c>
      <c r="Q687" s="395">
        <f t="shared" si="126"/>
        <v>0</v>
      </c>
      <c r="R687" s="395">
        <f t="shared" si="126"/>
        <v>0</v>
      </c>
      <c r="S687" s="395">
        <f t="shared" si="126"/>
        <v>0</v>
      </c>
      <c r="T687" s="395">
        <f t="shared" si="126"/>
        <v>0</v>
      </c>
      <c r="U687" s="395">
        <f t="shared" si="126"/>
        <v>0</v>
      </c>
      <c r="V687" s="560">
        <f t="shared" si="126"/>
        <v>0</v>
      </c>
      <c r="W687" s="389">
        <f t="shared" si="120"/>
        <v>0</v>
      </c>
    </row>
    <row r="688" spans="1:23" ht="18.75" thickBot="1">
      <c r="A688" s="408">
        <v>404</v>
      </c>
      <c r="B688" s="220"/>
      <c r="C688" s="186">
        <v>4301</v>
      </c>
      <c r="D688" s="210" t="s">
        <v>1360</v>
      </c>
      <c r="E688" s="593"/>
      <c r="F688" s="596"/>
      <c r="G688" s="310"/>
      <c r="H688" s="826">
        <f aca="true" t="shared" si="127" ref="H688:H693">F688+G688</f>
        <v>0</v>
      </c>
      <c r="I688" s="308">
        <f t="shared" si="118"/>
      </c>
      <c r="J688" s="309"/>
      <c r="K688" s="556"/>
      <c r="L688" s="319"/>
      <c r="M688" s="391">
        <f t="shared" si="119"/>
        <v>0</v>
      </c>
      <c r="N688" s="557">
        <f aca="true" t="shared" si="128" ref="N688:N693">K688+L688-M688</f>
        <v>0</v>
      </c>
      <c r="O688" s="309"/>
      <c r="P688" s="556"/>
      <c r="Q688" s="319"/>
      <c r="R688" s="564">
        <f aca="true" t="shared" si="129" ref="R688:R693">+IF(+(K688+L688)&gt;=H688,+L688,+(+H688-K688))</f>
        <v>0</v>
      </c>
      <c r="S688" s="391">
        <f aca="true" t="shared" si="130" ref="S688:S693">P688+Q688-R688</f>
        <v>0</v>
      </c>
      <c r="T688" s="319"/>
      <c r="U688" s="319"/>
      <c r="V688" s="320"/>
      <c r="W688" s="389">
        <f t="shared" si="120"/>
        <v>0</v>
      </c>
    </row>
    <row r="689" spans="1:23" ht="18.75" thickBot="1">
      <c r="A689" s="328">
        <v>440</v>
      </c>
      <c r="B689" s="220"/>
      <c r="C689" s="178">
        <v>4302</v>
      </c>
      <c r="D689" s="180" t="s">
        <v>1477</v>
      </c>
      <c r="E689" s="593"/>
      <c r="F689" s="596"/>
      <c r="G689" s="310"/>
      <c r="H689" s="826">
        <f t="shared" si="127"/>
        <v>0</v>
      </c>
      <c r="I689" s="308">
        <f t="shared" si="118"/>
      </c>
      <c r="J689" s="309"/>
      <c r="K689" s="556"/>
      <c r="L689" s="319"/>
      <c r="M689" s="391">
        <f t="shared" si="119"/>
        <v>0</v>
      </c>
      <c r="N689" s="557">
        <f t="shared" si="128"/>
        <v>0</v>
      </c>
      <c r="O689" s="309"/>
      <c r="P689" s="556"/>
      <c r="Q689" s="319"/>
      <c r="R689" s="564">
        <f t="shared" si="129"/>
        <v>0</v>
      </c>
      <c r="S689" s="391">
        <f t="shared" si="130"/>
        <v>0</v>
      </c>
      <c r="T689" s="319"/>
      <c r="U689" s="319"/>
      <c r="V689" s="320"/>
      <c r="W689" s="389">
        <f t="shared" si="120"/>
        <v>0</v>
      </c>
    </row>
    <row r="690" spans="1:23" ht="18.75" thickBot="1">
      <c r="A690" s="328">
        <v>450</v>
      </c>
      <c r="B690" s="220"/>
      <c r="C690" s="184">
        <v>4309</v>
      </c>
      <c r="D690" s="190" t="s">
        <v>1362</v>
      </c>
      <c r="E690" s="593"/>
      <c r="F690" s="596"/>
      <c r="G690" s="310"/>
      <c r="H690" s="826">
        <f t="shared" si="127"/>
        <v>0</v>
      </c>
      <c r="I690" s="308">
        <f t="shared" si="118"/>
      </c>
      <c r="J690" s="309"/>
      <c r="K690" s="556"/>
      <c r="L690" s="319"/>
      <c r="M690" s="391">
        <f t="shared" si="119"/>
        <v>0</v>
      </c>
      <c r="N690" s="557">
        <f t="shared" si="128"/>
        <v>0</v>
      </c>
      <c r="O690" s="309"/>
      <c r="P690" s="556"/>
      <c r="Q690" s="319"/>
      <c r="R690" s="564">
        <f t="shared" si="129"/>
        <v>0</v>
      </c>
      <c r="S690" s="391">
        <f t="shared" si="130"/>
        <v>0</v>
      </c>
      <c r="T690" s="319"/>
      <c r="U690" s="319"/>
      <c r="V690" s="320"/>
      <c r="W690" s="389">
        <f t="shared" si="120"/>
        <v>0</v>
      </c>
    </row>
    <row r="691" spans="1:23" ht="18.75" thickBot="1">
      <c r="A691" s="328">
        <v>495</v>
      </c>
      <c r="B691" s="181">
        <v>4400</v>
      </c>
      <c r="C691" s="1166" t="s">
        <v>1363</v>
      </c>
      <c r="D691" s="1166"/>
      <c r="E691" s="597"/>
      <c r="F691" s="602"/>
      <c r="G691" s="324"/>
      <c r="H691" s="826">
        <f t="shared" si="127"/>
        <v>0</v>
      </c>
      <c r="I691" s="308">
        <f t="shared" si="118"/>
      </c>
      <c r="J691" s="309"/>
      <c r="K691" s="563"/>
      <c r="L691" s="321"/>
      <c r="M691" s="395">
        <f t="shared" si="119"/>
        <v>0</v>
      </c>
      <c r="N691" s="557">
        <f t="shared" si="128"/>
        <v>0</v>
      </c>
      <c r="O691" s="309"/>
      <c r="P691" s="563"/>
      <c r="Q691" s="321"/>
      <c r="R691" s="564">
        <f t="shared" si="129"/>
        <v>0</v>
      </c>
      <c r="S691" s="391">
        <f t="shared" si="130"/>
        <v>0</v>
      </c>
      <c r="T691" s="321"/>
      <c r="U691" s="321"/>
      <c r="V691" s="320"/>
      <c r="W691" s="389">
        <f t="shared" si="120"/>
        <v>0</v>
      </c>
    </row>
    <row r="692" spans="1:23" ht="18.75" thickBot="1">
      <c r="A692" s="329">
        <v>500</v>
      </c>
      <c r="B692" s="181">
        <v>4500</v>
      </c>
      <c r="C692" s="1167" t="s">
        <v>1440</v>
      </c>
      <c r="D692" s="1167"/>
      <c r="E692" s="597"/>
      <c r="F692" s="602"/>
      <c r="G692" s="324"/>
      <c r="H692" s="826">
        <f t="shared" si="127"/>
        <v>0</v>
      </c>
      <c r="I692" s="308">
        <f t="shared" si="118"/>
      </c>
      <c r="J692" s="309"/>
      <c r="K692" s="563"/>
      <c r="L692" s="321"/>
      <c r="M692" s="395">
        <f t="shared" si="119"/>
        <v>0</v>
      </c>
      <c r="N692" s="557">
        <f t="shared" si="128"/>
        <v>0</v>
      </c>
      <c r="O692" s="309"/>
      <c r="P692" s="563"/>
      <c r="Q692" s="321"/>
      <c r="R692" s="564">
        <f t="shared" si="129"/>
        <v>0</v>
      </c>
      <c r="S692" s="391">
        <f t="shared" si="130"/>
        <v>0</v>
      </c>
      <c r="T692" s="321"/>
      <c r="U692" s="321"/>
      <c r="V692" s="320"/>
      <c r="W692" s="389">
        <f t="shared" si="120"/>
        <v>0</v>
      </c>
    </row>
    <row r="693" spans="1:23" ht="18.75" thickBot="1">
      <c r="A693" s="329">
        <v>505</v>
      </c>
      <c r="B693" s="181">
        <v>4600</v>
      </c>
      <c r="C693" s="1168" t="s">
        <v>1364</v>
      </c>
      <c r="D693" s="1169"/>
      <c r="E693" s="597"/>
      <c r="F693" s="602"/>
      <c r="G693" s="324"/>
      <c r="H693" s="826">
        <f t="shared" si="127"/>
        <v>0</v>
      </c>
      <c r="I693" s="308">
        <f t="shared" si="118"/>
      </c>
      <c r="J693" s="309"/>
      <c r="K693" s="563"/>
      <c r="L693" s="321"/>
      <c r="M693" s="395">
        <f t="shared" si="119"/>
        <v>0</v>
      </c>
      <c r="N693" s="557">
        <f t="shared" si="128"/>
        <v>0</v>
      </c>
      <c r="O693" s="309"/>
      <c r="P693" s="563"/>
      <c r="Q693" s="321"/>
      <c r="R693" s="564">
        <f t="shared" si="129"/>
        <v>0</v>
      </c>
      <c r="S693" s="391">
        <f t="shared" si="130"/>
        <v>0</v>
      </c>
      <c r="T693" s="321"/>
      <c r="U693" s="321"/>
      <c r="V693" s="320"/>
      <c r="W693" s="389">
        <f t="shared" si="120"/>
        <v>0</v>
      </c>
    </row>
    <row r="694" spans="1:23" ht="18.75" thickBot="1">
      <c r="A694" s="329">
        <v>510</v>
      </c>
      <c r="B694" s="181">
        <v>4900</v>
      </c>
      <c r="C694" s="1161" t="s">
        <v>859</v>
      </c>
      <c r="D694" s="1161"/>
      <c r="E694" s="597">
        <f>+E695+E696</f>
        <v>0</v>
      </c>
      <c r="F694" s="393">
        <f>+F695+F696</f>
        <v>0</v>
      </c>
      <c r="G694" s="317">
        <f>+G695+G696</f>
        <v>0</v>
      </c>
      <c r="H694" s="317">
        <f>+H695+H696</f>
        <v>0</v>
      </c>
      <c r="I694" s="308">
        <f t="shared" si="118"/>
      </c>
      <c r="J694" s="309"/>
      <c r="K694" s="396"/>
      <c r="L694" s="407"/>
      <c r="M694" s="407"/>
      <c r="N694" s="561"/>
      <c r="O694" s="309"/>
      <c r="P694" s="396"/>
      <c r="Q694" s="407"/>
      <c r="R694" s="407"/>
      <c r="S694" s="407"/>
      <c r="T694" s="407"/>
      <c r="U694" s="407"/>
      <c r="V694" s="561"/>
      <c r="W694" s="389">
        <f t="shared" si="120"/>
        <v>0</v>
      </c>
    </row>
    <row r="695" spans="1:23" ht="18.75" thickBot="1">
      <c r="A695" s="329">
        <v>515</v>
      </c>
      <c r="B695" s="220"/>
      <c r="C695" s="186">
        <v>4901</v>
      </c>
      <c r="D695" s="221" t="s">
        <v>860</v>
      </c>
      <c r="E695" s="593"/>
      <c r="F695" s="596"/>
      <c r="G695" s="310"/>
      <c r="H695" s="826">
        <f>F695+G695</f>
        <v>0</v>
      </c>
      <c r="I695" s="308">
        <f t="shared" si="118"/>
      </c>
      <c r="J695" s="309"/>
      <c r="K695" s="392"/>
      <c r="L695" s="397"/>
      <c r="M695" s="397"/>
      <c r="N695" s="558"/>
      <c r="O695" s="309"/>
      <c r="P695" s="392"/>
      <c r="Q695" s="397"/>
      <c r="R695" s="397"/>
      <c r="S695" s="397"/>
      <c r="T695" s="397"/>
      <c r="U695" s="397"/>
      <c r="V695" s="558"/>
      <c r="W695" s="389">
        <f t="shared" si="120"/>
        <v>0</v>
      </c>
    </row>
    <row r="696" spans="1:23" ht="18.75" thickBot="1">
      <c r="A696" s="329">
        <v>520</v>
      </c>
      <c r="B696" s="220"/>
      <c r="C696" s="184">
        <v>4902</v>
      </c>
      <c r="D696" s="190" t="s">
        <v>861</v>
      </c>
      <c r="E696" s="593"/>
      <c r="F696" s="596"/>
      <c r="G696" s="310"/>
      <c r="H696" s="826">
        <f>F696+G696</f>
        <v>0</v>
      </c>
      <c r="I696" s="308">
        <f t="shared" si="118"/>
      </c>
      <c r="J696" s="309"/>
      <c r="K696" s="392"/>
      <c r="L696" s="397"/>
      <c r="M696" s="397"/>
      <c r="N696" s="558"/>
      <c r="O696" s="309"/>
      <c r="P696" s="392"/>
      <c r="Q696" s="397"/>
      <c r="R696" s="397"/>
      <c r="S696" s="397"/>
      <c r="T696" s="397"/>
      <c r="U696" s="397"/>
      <c r="V696" s="558"/>
      <c r="W696" s="389">
        <f t="shared" si="120"/>
        <v>0</v>
      </c>
    </row>
    <row r="697" spans="1:23" ht="18.75" thickBot="1">
      <c r="A697" s="329">
        <v>525</v>
      </c>
      <c r="B697" s="222">
        <v>5100</v>
      </c>
      <c r="C697" s="1160" t="s">
        <v>1365</v>
      </c>
      <c r="D697" s="1160"/>
      <c r="E697" s="647"/>
      <c r="F697" s="644"/>
      <c r="G697" s="565"/>
      <c r="H697" s="826">
        <f>F697+G697</f>
        <v>0</v>
      </c>
      <c r="I697" s="308">
        <f t="shared" si="118"/>
      </c>
      <c r="J697" s="309"/>
      <c r="K697" s="566"/>
      <c r="L697" s="567"/>
      <c r="M697" s="410">
        <f t="shared" si="119"/>
        <v>0</v>
      </c>
      <c r="N697" s="557">
        <f>K697+L697-M697</f>
        <v>0</v>
      </c>
      <c r="O697" s="309"/>
      <c r="P697" s="566"/>
      <c r="Q697" s="567"/>
      <c r="R697" s="564">
        <f>+IF(+(K697+L697)&gt;=H697,+L697,+(+H697-K697))</f>
        <v>0</v>
      </c>
      <c r="S697" s="391">
        <f>P697+Q697-R697</f>
        <v>0</v>
      </c>
      <c r="T697" s="567"/>
      <c r="U697" s="567"/>
      <c r="V697" s="320"/>
      <c r="W697" s="389">
        <f t="shared" si="120"/>
        <v>0</v>
      </c>
    </row>
    <row r="698" spans="1:23" ht="18.75" thickBot="1">
      <c r="A698" s="328">
        <v>635</v>
      </c>
      <c r="B698" s="222">
        <v>5200</v>
      </c>
      <c r="C698" s="1158" t="s">
        <v>1366</v>
      </c>
      <c r="D698" s="1158"/>
      <c r="E698" s="647">
        <f>SUM(E699:E705)</f>
        <v>0</v>
      </c>
      <c r="F698" s="645">
        <f>SUM(F699:F705)</f>
        <v>0</v>
      </c>
      <c r="G698" s="568">
        <f>SUM(G699:G705)</f>
        <v>0</v>
      </c>
      <c r="H698" s="568">
        <f>SUM(H699:H705)</f>
        <v>0</v>
      </c>
      <c r="I698" s="308">
        <f t="shared" si="118"/>
      </c>
      <c r="J698" s="309"/>
      <c r="K698" s="409">
        <f>SUM(K699:K705)</f>
        <v>0</v>
      </c>
      <c r="L698" s="410">
        <f>SUM(L699:L705)</f>
        <v>0</v>
      </c>
      <c r="M698" s="569">
        <f>SUM(M699:M705)</f>
        <v>0</v>
      </c>
      <c r="N698" s="570">
        <f>SUM(N699:N705)</f>
        <v>0</v>
      </c>
      <c r="O698" s="309"/>
      <c r="P698" s="409">
        <f aca="true" t="shared" si="131" ref="P698:V698">SUM(P699:P705)</f>
        <v>0</v>
      </c>
      <c r="Q698" s="410">
        <f t="shared" si="131"/>
        <v>0</v>
      </c>
      <c r="R698" s="410">
        <f t="shared" si="131"/>
        <v>0</v>
      </c>
      <c r="S698" s="410">
        <f t="shared" si="131"/>
        <v>0</v>
      </c>
      <c r="T698" s="410">
        <f t="shared" si="131"/>
        <v>0</v>
      </c>
      <c r="U698" s="410">
        <f t="shared" si="131"/>
        <v>0</v>
      </c>
      <c r="V698" s="570">
        <f t="shared" si="131"/>
        <v>0</v>
      </c>
      <c r="W698" s="389">
        <f t="shared" si="120"/>
        <v>0</v>
      </c>
    </row>
    <row r="699" spans="1:23" ht="18.75" thickBot="1">
      <c r="A699" s="329">
        <v>640</v>
      </c>
      <c r="B699" s="223"/>
      <c r="C699" s="224">
        <v>5201</v>
      </c>
      <c r="D699" s="225" t="s">
        <v>1367</v>
      </c>
      <c r="E699" s="648"/>
      <c r="F699" s="646"/>
      <c r="G699" s="571"/>
      <c r="H699" s="826">
        <f aca="true" t="shared" si="132" ref="H699:H705">F699+G699</f>
        <v>0</v>
      </c>
      <c r="I699" s="308">
        <f t="shared" si="118"/>
      </c>
      <c r="J699" s="309"/>
      <c r="K699" s="572"/>
      <c r="L699" s="573"/>
      <c r="M699" s="413">
        <f t="shared" si="119"/>
        <v>0</v>
      </c>
      <c r="N699" s="557">
        <f aca="true" t="shared" si="133" ref="N699:N705">K699+L699-M699</f>
        <v>0</v>
      </c>
      <c r="O699" s="309"/>
      <c r="P699" s="572"/>
      <c r="Q699" s="573"/>
      <c r="R699" s="564">
        <f aca="true" t="shared" si="134" ref="R699:R705">+IF(+(K699+L699)&gt;=H699,+L699,+(+H699-K699))</f>
        <v>0</v>
      </c>
      <c r="S699" s="391">
        <f aca="true" t="shared" si="135" ref="S699:S705">P699+Q699-R699</f>
        <v>0</v>
      </c>
      <c r="T699" s="573"/>
      <c r="U699" s="573"/>
      <c r="V699" s="320"/>
      <c r="W699" s="389">
        <f t="shared" si="120"/>
        <v>0</v>
      </c>
    </row>
    <row r="700" spans="1:23" ht="18.75" thickBot="1">
      <c r="A700" s="329">
        <v>645</v>
      </c>
      <c r="B700" s="223"/>
      <c r="C700" s="226">
        <v>5202</v>
      </c>
      <c r="D700" s="227" t="s">
        <v>1368</v>
      </c>
      <c r="E700" s="648"/>
      <c r="F700" s="646"/>
      <c r="G700" s="571"/>
      <c r="H700" s="826">
        <f t="shared" si="132"/>
        <v>0</v>
      </c>
      <c r="I700" s="308">
        <f t="shared" si="118"/>
      </c>
      <c r="J700" s="309"/>
      <c r="K700" s="572"/>
      <c r="L700" s="573"/>
      <c r="M700" s="413">
        <f t="shared" si="119"/>
        <v>0</v>
      </c>
      <c r="N700" s="557">
        <f t="shared" si="133"/>
        <v>0</v>
      </c>
      <c r="O700" s="309"/>
      <c r="P700" s="572"/>
      <c r="Q700" s="573"/>
      <c r="R700" s="564">
        <f t="shared" si="134"/>
        <v>0</v>
      </c>
      <c r="S700" s="391">
        <f t="shared" si="135"/>
        <v>0</v>
      </c>
      <c r="T700" s="573"/>
      <c r="U700" s="573"/>
      <c r="V700" s="320"/>
      <c r="W700" s="389">
        <f t="shared" si="120"/>
        <v>0</v>
      </c>
    </row>
    <row r="701" spans="1:23" ht="18.75" thickBot="1">
      <c r="A701" s="329">
        <v>650</v>
      </c>
      <c r="B701" s="223"/>
      <c r="C701" s="226">
        <v>5203</v>
      </c>
      <c r="D701" s="227" t="s">
        <v>298</v>
      </c>
      <c r="E701" s="648"/>
      <c r="F701" s="646"/>
      <c r="G701" s="571"/>
      <c r="H701" s="826">
        <f t="shared" si="132"/>
        <v>0</v>
      </c>
      <c r="I701" s="308">
        <f t="shared" si="118"/>
      </c>
      <c r="J701" s="309"/>
      <c r="K701" s="572"/>
      <c r="L701" s="573"/>
      <c r="M701" s="413">
        <f t="shared" si="119"/>
        <v>0</v>
      </c>
      <c r="N701" s="557">
        <f t="shared" si="133"/>
        <v>0</v>
      </c>
      <c r="O701" s="309"/>
      <c r="P701" s="572"/>
      <c r="Q701" s="573"/>
      <c r="R701" s="564">
        <f t="shared" si="134"/>
        <v>0</v>
      </c>
      <c r="S701" s="391">
        <f t="shared" si="135"/>
        <v>0</v>
      </c>
      <c r="T701" s="573"/>
      <c r="U701" s="573"/>
      <c r="V701" s="320"/>
      <c r="W701" s="389">
        <f t="shared" si="120"/>
        <v>0</v>
      </c>
    </row>
    <row r="702" spans="1:23" ht="18.75" thickBot="1">
      <c r="A702" s="328">
        <v>655</v>
      </c>
      <c r="B702" s="223"/>
      <c r="C702" s="226">
        <v>5204</v>
      </c>
      <c r="D702" s="227" t="s">
        <v>299</v>
      </c>
      <c r="E702" s="648"/>
      <c r="F702" s="646"/>
      <c r="G702" s="571"/>
      <c r="H702" s="826">
        <f t="shared" si="132"/>
        <v>0</v>
      </c>
      <c r="I702" s="308">
        <f t="shared" si="118"/>
      </c>
      <c r="J702" s="309"/>
      <c r="K702" s="572"/>
      <c r="L702" s="573"/>
      <c r="M702" s="413">
        <f t="shared" si="119"/>
        <v>0</v>
      </c>
      <c r="N702" s="557">
        <f t="shared" si="133"/>
        <v>0</v>
      </c>
      <c r="O702" s="309"/>
      <c r="P702" s="572"/>
      <c r="Q702" s="573"/>
      <c r="R702" s="564">
        <f t="shared" si="134"/>
        <v>0</v>
      </c>
      <c r="S702" s="391">
        <f t="shared" si="135"/>
        <v>0</v>
      </c>
      <c r="T702" s="573"/>
      <c r="U702" s="573"/>
      <c r="V702" s="320"/>
      <c r="W702" s="389">
        <f t="shared" si="120"/>
        <v>0</v>
      </c>
    </row>
    <row r="703" spans="1:23" ht="18.75" thickBot="1">
      <c r="A703" s="328">
        <v>665</v>
      </c>
      <c r="B703" s="223"/>
      <c r="C703" s="226">
        <v>5205</v>
      </c>
      <c r="D703" s="227" t="s">
        <v>300</v>
      </c>
      <c r="E703" s="648"/>
      <c r="F703" s="646"/>
      <c r="G703" s="571"/>
      <c r="H703" s="826">
        <f t="shared" si="132"/>
        <v>0</v>
      </c>
      <c r="I703" s="308">
        <f t="shared" si="118"/>
      </c>
      <c r="J703" s="309"/>
      <c r="K703" s="572"/>
      <c r="L703" s="573"/>
      <c r="M703" s="413">
        <f t="shared" si="119"/>
        <v>0</v>
      </c>
      <c r="N703" s="557">
        <f t="shared" si="133"/>
        <v>0</v>
      </c>
      <c r="O703" s="309"/>
      <c r="P703" s="572"/>
      <c r="Q703" s="573"/>
      <c r="R703" s="564">
        <f t="shared" si="134"/>
        <v>0</v>
      </c>
      <c r="S703" s="391">
        <f t="shared" si="135"/>
        <v>0</v>
      </c>
      <c r="T703" s="573"/>
      <c r="U703" s="573"/>
      <c r="V703" s="320"/>
      <c r="W703" s="389">
        <f t="shared" si="120"/>
        <v>0</v>
      </c>
    </row>
    <row r="704" spans="1:23" ht="18.75" thickBot="1">
      <c r="A704" s="328">
        <v>675</v>
      </c>
      <c r="B704" s="223"/>
      <c r="C704" s="226">
        <v>5206</v>
      </c>
      <c r="D704" s="227" t="s">
        <v>301</v>
      </c>
      <c r="E704" s="648"/>
      <c r="F704" s="646"/>
      <c r="G704" s="571"/>
      <c r="H704" s="826">
        <f t="shared" si="132"/>
        <v>0</v>
      </c>
      <c r="I704" s="308">
        <f t="shared" si="118"/>
      </c>
      <c r="J704" s="309"/>
      <c r="K704" s="572"/>
      <c r="L704" s="573"/>
      <c r="M704" s="413">
        <f t="shared" si="119"/>
        <v>0</v>
      </c>
      <c r="N704" s="557">
        <f t="shared" si="133"/>
        <v>0</v>
      </c>
      <c r="O704" s="309"/>
      <c r="P704" s="572"/>
      <c r="Q704" s="573"/>
      <c r="R704" s="564">
        <f t="shared" si="134"/>
        <v>0</v>
      </c>
      <c r="S704" s="391">
        <f t="shared" si="135"/>
        <v>0</v>
      </c>
      <c r="T704" s="573"/>
      <c r="U704" s="573"/>
      <c r="V704" s="320"/>
      <c r="W704" s="389">
        <f t="shared" si="120"/>
        <v>0</v>
      </c>
    </row>
    <row r="705" spans="1:23" ht="18.75" thickBot="1">
      <c r="A705" s="328">
        <v>685</v>
      </c>
      <c r="B705" s="223"/>
      <c r="C705" s="228">
        <v>5219</v>
      </c>
      <c r="D705" s="229" t="s">
        <v>302</v>
      </c>
      <c r="E705" s="648"/>
      <c r="F705" s="646"/>
      <c r="G705" s="571"/>
      <c r="H705" s="826">
        <f t="shared" si="132"/>
        <v>0</v>
      </c>
      <c r="I705" s="308">
        <f t="shared" si="118"/>
      </c>
      <c r="J705" s="309"/>
      <c r="K705" s="572"/>
      <c r="L705" s="573"/>
      <c r="M705" s="413">
        <f t="shared" si="119"/>
        <v>0</v>
      </c>
      <c r="N705" s="557">
        <f t="shared" si="133"/>
        <v>0</v>
      </c>
      <c r="O705" s="309"/>
      <c r="P705" s="572"/>
      <c r="Q705" s="573"/>
      <c r="R705" s="564">
        <f t="shared" si="134"/>
        <v>0</v>
      </c>
      <c r="S705" s="391">
        <f t="shared" si="135"/>
        <v>0</v>
      </c>
      <c r="T705" s="573"/>
      <c r="U705" s="573"/>
      <c r="V705" s="320"/>
      <c r="W705" s="389">
        <f t="shared" si="120"/>
        <v>0</v>
      </c>
    </row>
    <row r="706" spans="1:23" ht="18.75" thickBot="1">
      <c r="A706" s="329">
        <v>690</v>
      </c>
      <c r="B706" s="222">
        <v>5300</v>
      </c>
      <c r="C706" s="1159" t="s">
        <v>303</v>
      </c>
      <c r="D706" s="1159"/>
      <c r="E706" s="647">
        <f>SUM(E707:E708)</f>
        <v>0</v>
      </c>
      <c r="F706" s="645">
        <f>SUM(F707:F708)</f>
        <v>0</v>
      </c>
      <c r="G706" s="568">
        <f>SUM(G707:G708)</f>
        <v>0</v>
      </c>
      <c r="H706" s="568">
        <f>SUM(H707:H708)</f>
        <v>0</v>
      </c>
      <c r="I706" s="308">
        <f t="shared" si="118"/>
      </c>
      <c r="J706" s="309"/>
      <c r="K706" s="409">
        <f>SUM(K707:K708)</f>
        <v>0</v>
      </c>
      <c r="L706" s="410">
        <f>SUM(L707:L708)</f>
        <v>0</v>
      </c>
      <c r="M706" s="569">
        <f>SUM(M707:M708)</f>
        <v>0</v>
      </c>
      <c r="N706" s="570">
        <f>SUM(N707:N708)</f>
        <v>0</v>
      </c>
      <c r="O706" s="309"/>
      <c r="P706" s="409">
        <f aca="true" t="shared" si="136" ref="P706:V706">SUM(P707:P708)</f>
        <v>0</v>
      </c>
      <c r="Q706" s="410">
        <f t="shared" si="136"/>
        <v>0</v>
      </c>
      <c r="R706" s="410">
        <f t="shared" si="136"/>
        <v>0</v>
      </c>
      <c r="S706" s="410">
        <f t="shared" si="136"/>
        <v>0</v>
      </c>
      <c r="T706" s="410">
        <f t="shared" si="136"/>
        <v>0</v>
      </c>
      <c r="U706" s="410">
        <f t="shared" si="136"/>
        <v>0</v>
      </c>
      <c r="V706" s="570">
        <f t="shared" si="136"/>
        <v>0</v>
      </c>
      <c r="W706" s="389">
        <f t="shared" si="120"/>
        <v>0</v>
      </c>
    </row>
    <row r="707" spans="1:23" ht="18.75" thickBot="1">
      <c r="A707" s="329">
        <v>695</v>
      </c>
      <c r="B707" s="223"/>
      <c r="C707" s="224">
        <v>5301</v>
      </c>
      <c r="D707" s="225" t="s">
        <v>1909</v>
      </c>
      <c r="E707" s="648"/>
      <c r="F707" s="646"/>
      <c r="G707" s="571"/>
      <c r="H707" s="826">
        <f>F707+G707</f>
        <v>0</v>
      </c>
      <c r="I707" s="308">
        <f t="shared" si="118"/>
      </c>
      <c r="J707" s="309"/>
      <c r="K707" s="572"/>
      <c r="L707" s="573"/>
      <c r="M707" s="413">
        <f t="shared" si="119"/>
        <v>0</v>
      </c>
      <c r="N707" s="557">
        <f>K707+L707-M707</f>
        <v>0</v>
      </c>
      <c r="O707" s="309"/>
      <c r="P707" s="572"/>
      <c r="Q707" s="573"/>
      <c r="R707" s="564">
        <f>+IF(+(K707+L707)&gt;=H707,+L707,+(+H707-K707))</f>
        <v>0</v>
      </c>
      <c r="S707" s="391">
        <f>P707+Q707-R707</f>
        <v>0</v>
      </c>
      <c r="T707" s="573"/>
      <c r="U707" s="573"/>
      <c r="V707" s="320"/>
      <c r="W707" s="389">
        <f t="shared" si="120"/>
        <v>0</v>
      </c>
    </row>
    <row r="708" spans="1:23" ht="18.75" thickBot="1">
      <c r="A708" s="328">
        <v>700</v>
      </c>
      <c r="B708" s="223"/>
      <c r="C708" s="228">
        <v>5309</v>
      </c>
      <c r="D708" s="229" t="s">
        <v>304</v>
      </c>
      <c r="E708" s="648"/>
      <c r="F708" s="646"/>
      <c r="G708" s="571"/>
      <c r="H708" s="826">
        <f>F708+G708</f>
        <v>0</v>
      </c>
      <c r="I708" s="308">
        <f t="shared" si="118"/>
      </c>
      <c r="J708" s="309"/>
      <c r="K708" s="572"/>
      <c r="L708" s="573"/>
      <c r="M708" s="413">
        <f t="shared" si="119"/>
        <v>0</v>
      </c>
      <c r="N708" s="557">
        <f>K708+L708-M708</f>
        <v>0</v>
      </c>
      <c r="O708" s="309"/>
      <c r="P708" s="572"/>
      <c r="Q708" s="573"/>
      <c r="R708" s="564">
        <f>+IF(+(K708+L708)&gt;=H708,+L708,+(+H708-K708))</f>
        <v>0</v>
      </c>
      <c r="S708" s="391">
        <f>P708+Q708-R708</f>
        <v>0</v>
      </c>
      <c r="T708" s="573"/>
      <c r="U708" s="573"/>
      <c r="V708" s="320"/>
      <c r="W708" s="389">
        <f t="shared" si="120"/>
        <v>0</v>
      </c>
    </row>
    <row r="709" spans="1:23" ht="18.75" thickBot="1">
      <c r="A709" s="328">
        <v>710</v>
      </c>
      <c r="B709" s="222">
        <v>5400</v>
      </c>
      <c r="C709" s="1160" t="s">
        <v>1383</v>
      </c>
      <c r="D709" s="1160"/>
      <c r="E709" s="647"/>
      <c r="F709" s="644"/>
      <c r="G709" s="565"/>
      <c r="H709" s="826">
        <f>F709+G709</f>
        <v>0</v>
      </c>
      <c r="I709" s="308">
        <f t="shared" si="118"/>
      </c>
      <c r="J709" s="309"/>
      <c r="K709" s="566"/>
      <c r="L709" s="567"/>
      <c r="M709" s="410">
        <f t="shared" si="119"/>
        <v>0</v>
      </c>
      <c r="N709" s="557">
        <f>K709+L709-M709</f>
        <v>0</v>
      </c>
      <c r="O709" s="309"/>
      <c r="P709" s="566"/>
      <c r="Q709" s="567"/>
      <c r="R709" s="564">
        <f>+IF(+(K709+L709)&gt;=H709,+L709,+(+H709-K709))</f>
        <v>0</v>
      </c>
      <c r="S709" s="391">
        <f>P709+Q709-R709</f>
        <v>0</v>
      </c>
      <c r="T709" s="567"/>
      <c r="U709" s="567"/>
      <c r="V709" s="320"/>
      <c r="W709" s="389">
        <f t="shared" si="120"/>
        <v>0</v>
      </c>
    </row>
    <row r="710" spans="1:23" ht="18.75" thickBot="1">
      <c r="A710" s="329">
        <v>715</v>
      </c>
      <c r="B710" s="181">
        <v>5500</v>
      </c>
      <c r="C710" s="1161" t="s">
        <v>1384</v>
      </c>
      <c r="D710" s="1161"/>
      <c r="E710" s="597">
        <f>SUM(E711:E714)</f>
        <v>0</v>
      </c>
      <c r="F710" s="393">
        <f>SUM(F711:F714)</f>
        <v>0</v>
      </c>
      <c r="G710" s="317">
        <f>SUM(G711:G714)</f>
        <v>0</v>
      </c>
      <c r="H710" s="317">
        <f>SUM(H711:H714)</f>
        <v>0</v>
      </c>
      <c r="I710" s="308">
        <f t="shared" si="118"/>
      </c>
      <c r="J710" s="309"/>
      <c r="K710" s="394">
        <f>SUM(K711:K714)</f>
        <v>0</v>
      </c>
      <c r="L710" s="395">
        <f>SUM(L711:L714)</f>
        <v>0</v>
      </c>
      <c r="M710" s="559">
        <f>SUM(M711:M714)</f>
        <v>0</v>
      </c>
      <c r="N710" s="560">
        <f>SUM(N711:N714)</f>
        <v>0</v>
      </c>
      <c r="O710" s="309"/>
      <c r="P710" s="394">
        <f aca="true" t="shared" si="137" ref="P710:V710">SUM(P711:P714)</f>
        <v>0</v>
      </c>
      <c r="Q710" s="395">
        <f t="shared" si="137"/>
        <v>0</v>
      </c>
      <c r="R710" s="395">
        <f t="shared" si="137"/>
        <v>0</v>
      </c>
      <c r="S710" s="395">
        <f t="shared" si="137"/>
        <v>0</v>
      </c>
      <c r="T710" s="395">
        <f t="shared" si="137"/>
        <v>0</v>
      </c>
      <c r="U710" s="395">
        <f t="shared" si="137"/>
        <v>0</v>
      </c>
      <c r="V710" s="560">
        <f t="shared" si="137"/>
        <v>0</v>
      </c>
      <c r="W710" s="389">
        <f t="shared" si="120"/>
        <v>0</v>
      </c>
    </row>
    <row r="711" spans="1:23" ht="18.75" thickBot="1">
      <c r="A711" s="329">
        <v>720</v>
      </c>
      <c r="B711" s="220"/>
      <c r="C711" s="186">
        <v>5501</v>
      </c>
      <c r="D711" s="210" t="s">
        <v>1385</v>
      </c>
      <c r="E711" s="593"/>
      <c r="F711" s="596"/>
      <c r="G711" s="310"/>
      <c r="H711" s="826">
        <f>F711+G711</f>
        <v>0</v>
      </c>
      <c r="I711" s="308">
        <f t="shared" si="118"/>
      </c>
      <c r="J711" s="309"/>
      <c r="K711" s="556"/>
      <c r="L711" s="319"/>
      <c r="M711" s="391">
        <f t="shared" si="119"/>
        <v>0</v>
      </c>
      <c r="N711" s="557">
        <f>K711+L711-M711</f>
        <v>0</v>
      </c>
      <c r="O711" s="309"/>
      <c r="P711" s="556"/>
      <c r="Q711" s="319"/>
      <c r="R711" s="564">
        <f>+IF(+(K711+L711)&gt;=H711,+L711,+(+H711-K711))</f>
        <v>0</v>
      </c>
      <c r="S711" s="391">
        <f>P711+Q711-R711</f>
        <v>0</v>
      </c>
      <c r="T711" s="319"/>
      <c r="U711" s="319"/>
      <c r="V711" s="320"/>
      <c r="W711" s="389">
        <f t="shared" si="120"/>
        <v>0</v>
      </c>
    </row>
    <row r="712" spans="1:23" ht="18.75" thickBot="1">
      <c r="A712" s="329">
        <v>725</v>
      </c>
      <c r="B712" s="220"/>
      <c r="C712" s="178">
        <v>5502</v>
      </c>
      <c r="D712" s="187" t="s">
        <v>1386</v>
      </c>
      <c r="E712" s="593"/>
      <c r="F712" s="596"/>
      <c r="G712" s="310"/>
      <c r="H712" s="826">
        <f>F712+G712</f>
        <v>0</v>
      </c>
      <c r="I712" s="308">
        <f t="shared" si="118"/>
      </c>
      <c r="J712" s="309"/>
      <c r="K712" s="556"/>
      <c r="L712" s="319"/>
      <c r="M712" s="391">
        <f t="shared" si="119"/>
        <v>0</v>
      </c>
      <c r="N712" s="557">
        <f>K712+L712-M712</f>
        <v>0</v>
      </c>
      <c r="O712" s="309"/>
      <c r="P712" s="556"/>
      <c r="Q712" s="319"/>
      <c r="R712" s="564">
        <f>+IF(+(K712+L712)&gt;=H712,+L712,+(+H712-K712))</f>
        <v>0</v>
      </c>
      <c r="S712" s="391">
        <f>P712+Q712-R712</f>
        <v>0</v>
      </c>
      <c r="T712" s="319"/>
      <c r="U712" s="319"/>
      <c r="V712" s="320"/>
      <c r="W712" s="389">
        <f t="shared" si="120"/>
        <v>0</v>
      </c>
    </row>
    <row r="713" spans="1:23" ht="18.75" thickBot="1">
      <c r="A713" s="329">
        <v>730</v>
      </c>
      <c r="B713" s="220"/>
      <c r="C713" s="178">
        <v>5503</v>
      </c>
      <c r="D713" s="180" t="s">
        <v>1387</v>
      </c>
      <c r="E713" s="593"/>
      <c r="F713" s="596"/>
      <c r="G713" s="310"/>
      <c r="H713" s="826">
        <f>F713+G713</f>
        <v>0</v>
      </c>
      <c r="I713" s="308">
        <f t="shared" si="118"/>
      </c>
      <c r="J713" s="309"/>
      <c r="K713" s="556"/>
      <c r="L713" s="319"/>
      <c r="M713" s="391">
        <f t="shared" si="119"/>
        <v>0</v>
      </c>
      <c r="N713" s="557">
        <f>K713+L713-M713</f>
        <v>0</v>
      </c>
      <c r="O713" s="309"/>
      <c r="P713" s="556"/>
      <c r="Q713" s="319"/>
      <c r="R713" s="564">
        <f>+IF(+(K713+L713)&gt;=H713,+L713,+(+H713-K713))</f>
        <v>0</v>
      </c>
      <c r="S713" s="391">
        <f>P713+Q713-R713</f>
        <v>0</v>
      </c>
      <c r="T713" s="319"/>
      <c r="U713" s="319"/>
      <c r="V713" s="320"/>
      <c r="W713" s="389">
        <f t="shared" si="120"/>
        <v>0</v>
      </c>
    </row>
    <row r="714" spans="1:23" ht="18.75" thickBot="1">
      <c r="A714" s="329">
        <v>735</v>
      </c>
      <c r="B714" s="220"/>
      <c r="C714" s="178">
        <v>5504</v>
      </c>
      <c r="D714" s="187" t="s">
        <v>1388</v>
      </c>
      <c r="E714" s="593"/>
      <c r="F714" s="596"/>
      <c r="G714" s="310"/>
      <c r="H714" s="826">
        <f>F714+G714</f>
        <v>0</v>
      </c>
      <c r="I714" s="308">
        <f t="shared" si="118"/>
      </c>
      <c r="J714" s="309"/>
      <c r="K714" s="556"/>
      <c r="L714" s="319"/>
      <c r="M714" s="391">
        <f t="shared" si="119"/>
        <v>0</v>
      </c>
      <c r="N714" s="557">
        <f>K714+L714-M714</f>
        <v>0</v>
      </c>
      <c r="O714" s="309"/>
      <c r="P714" s="556"/>
      <c r="Q714" s="319"/>
      <c r="R714" s="564">
        <f>+IF(+(K714+L714)&gt;=H714,+L714,+(+H714-K714))</f>
        <v>0</v>
      </c>
      <c r="S714" s="391">
        <f>P714+Q714-R714</f>
        <v>0</v>
      </c>
      <c r="T714" s="319"/>
      <c r="U714" s="319"/>
      <c r="V714" s="320"/>
      <c r="W714" s="389">
        <f t="shared" si="120"/>
        <v>0</v>
      </c>
    </row>
    <row r="715" spans="1:23" ht="18.75" thickBot="1">
      <c r="A715" s="329">
        <v>740</v>
      </c>
      <c r="B715" s="222">
        <v>5700</v>
      </c>
      <c r="C715" s="1162" t="s">
        <v>1389</v>
      </c>
      <c r="D715" s="1163"/>
      <c r="E715" s="647">
        <f>SUM(E716:E718)</f>
        <v>0</v>
      </c>
      <c r="F715" s="645">
        <f>SUM(F716:F718)</f>
        <v>0</v>
      </c>
      <c r="G715" s="568">
        <f>SUM(G716:G718)</f>
        <v>0</v>
      </c>
      <c r="H715" s="568">
        <f>SUM(H716:H718)</f>
        <v>0</v>
      </c>
      <c r="I715" s="308">
        <f t="shared" si="118"/>
      </c>
      <c r="J715" s="309"/>
      <c r="K715" s="409">
        <f>SUM(K716:K718)</f>
        <v>0</v>
      </c>
      <c r="L715" s="410">
        <f>SUM(L716:L718)</f>
        <v>0</v>
      </c>
      <c r="M715" s="569">
        <f>SUM(M716:M717)</f>
        <v>0</v>
      </c>
      <c r="N715" s="570">
        <f>SUM(N716:N718)</f>
        <v>0</v>
      </c>
      <c r="O715" s="309"/>
      <c r="P715" s="409">
        <f>SUM(P716:P718)</f>
        <v>0</v>
      </c>
      <c r="Q715" s="410">
        <f>SUM(Q716:Q718)</f>
        <v>0</v>
      </c>
      <c r="R715" s="410">
        <f>SUM(R716:R718)</f>
        <v>0</v>
      </c>
      <c r="S715" s="410">
        <f>SUM(S716:S718)</f>
        <v>0</v>
      </c>
      <c r="T715" s="410">
        <f>SUM(T716:T718)</f>
        <v>0</v>
      </c>
      <c r="U715" s="410">
        <f>SUM(U716:U717)</f>
        <v>0</v>
      </c>
      <c r="V715" s="570">
        <f>SUM(V716:V718)</f>
        <v>0</v>
      </c>
      <c r="W715" s="389">
        <f t="shared" si="120"/>
        <v>0</v>
      </c>
    </row>
    <row r="716" spans="1:23" ht="18.75" thickBot="1">
      <c r="A716" s="329">
        <v>745</v>
      </c>
      <c r="B716" s="223"/>
      <c r="C716" s="224">
        <v>5701</v>
      </c>
      <c r="D716" s="225" t="s">
        <v>1390</v>
      </c>
      <c r="E716" s="648"/>
      <c r="F716" s="646"/>
      <c r="G716" s="571"/>
      <c r="H716" s="826">
        <f>F716+G716</f>
        <v>0</v>
      </c>
      <c r="I716" s="308">
        <f t="shared" si="118"/>
      </c>
      <c r="J716" s="309"/>
      <c r="K716" s="572"/>
      <c r="L716" s="573"/>
      <c r="M716" s="413">
        <f t="shared" si="119"/>
        <v>0</v>
      </c>
      <c r="N716" s="557">
        <f>K716+L716-M716</f>
        <v>0</v>
      </c>
      <c r="O716" s="309"/>
      <c r="P716" s="572"/>
      <c r="Q716" s="573"/>
      <c r="R716" s="564">
        <f>+IF(+(K716+L716)&gt;=H716,+L716,+(+H716-K716))</f>
        <v>0</v>
      </c>
      <c r="S716" s="391">
        <f>P716+Q716-R716</f>
        <v>0</v>
      </c>
      <c r="T716" s="573"/>
      <c r="U716" s="573"/>
      <c r="V716" s="320"/>
      <c r="W716" s="389">
        <f t="shared" si="120"/>
        <v>0</v>
      </c>
    </row>
    <row r="717" spans="1:23" ht="36" customHeight="1" thickBot="1">
      <c r="A717" s="328">
        <v>750</v>
      </c>
      <c r="B717" s="223"/>
      <c r="C717" s="228">
        <v>5702</v>
      </c>
      <c r="D717" s="229" t="s">
        <v>1391</v>
      </c>
      <c r="E717" s="648"/>
      <c r="F717" s="646"/>
      <c r="G717" s="571"/>
      <c r="H717" s="826">
        <f>F717+G717</f>
        <v>0</v>
      </c>
      <c r="I717" s="308">
        <f t="shared" si="118"/>
      </c>
      <c r="J717" s="309"/>
      <c r="K717" s="572"/>
      <c r="L717" s="573"/>
      <c r="M717" s="413">
        <f t="shared" si="119"/>
        <v>0</v>
      </c>
      <c r="N717" s="557">
        <f>K717+L717-M717</f>
        <v>0</v>
      </c>
      <c r="O717" s="309"/>
      <c r="P717" s="572"/>
      <c r="Q717" s="573"/>
      <c r="R717" s="564">
        <f>+IF(+(K717+L717)&gt;=H717,+L717,+(+H717-K717))</f>
        <v>0</v>
      </c>
      <c r="S717" s="391">
        <f>P717+Q717-R717</f>
        <v>0</v>
      </c>
      <c r="T717" s="573"/>
      <c r="U717" s="573"/>
      <c r="V717" s="320"/>
      <c r="W717" s="389">
        <f t="shared" si="120"/>
        <v>0</v>
      </c>
    </row>
    <row r="718" spans="1:23" ht="18.75" thickBot="1">
      <c r="A718" s="329">
        <v>755</v>
      </c>
      <c r="B718" s="177"/>
      <c r="C718" s="230">
        <v>4071</v>
      </c>
      <c r="D718" s="620" t="s">
        <v>1392</v>
      </c>
      <c r="E718" s="593"/>
      <c r="F718" s="608"/>
      <c r="G718" s="343"/>
      <c r="H718" s="826">
        <f>F718+G718</f>
        <v>0</v>
      </c>
      <c r="I718" s="308">
        <f t="shared" si="118"/>
      </c>
      <c r="J718" s="309"/>
      <c r="K718" s="415"/>
      <c r="L718" s="397"/>
      <c r="M718" s="397"/>
      <c r="N718" s="574"/>
      <c r="O718" s="309"/>
      <c r="P718" s="392"/>
      <c r="Q718" s="397"/>
      <c r="R718" s="397"/>
      <c r="S718" s="397"/>
      <c r="T718" s="397"/>
      <c r="U718" s="397"/>
      <c r="V718" s="558"/>
      <c r="W718" s="389">
        <f t="shared" si="120"/>
        <v>0</v>
      </c>
    </row>
    <row r="719" spans="1:23" ht="15.75">
      <c r="A719" s="329">
        <v>760</v>
      </c>
      <c r="B719" s="220"/>
      <c r="C719" s="231"/>
      <c r="D719" s="417"/>
      <c r="E719" s="314"/>
      <c r="F719" s="314"/>
      <c r="G719" s="314"/>
      <c r="H719" s="315"/>
      <c r="I719" s="308">
        <f t="shared" si="118"/>
      </c>
      <c r="J719" s="309"/>
      <c r="K719" s="575"/>
      <c r="L719" s="576"/>
      <c r="M719" s="404"/>
      <c r="N719" s="405"/>
      <c r="O719" s="309"/>
      <c r="P719" s="575"/>
      <c r="Q719" s="576"/>
      <c r="R719" s="404"/>
      <c r="S719" s="404"/>
      <c r="T719" s="576"/>
      <c r="U719" s="404"/>
      <c r="V719" s="405"/>
      <c r="W719" s="405"/>
    </row>
    <row r="720" spans="1:23" ht="18.75" thickBot="1">
      <c r="A720" s="328">
        <v>765</v>
      </c>
      <c r="B720" s="577">
        <v>98</v>
      </c>
      <c r="C720" s="1164" t="s">
        <v>1393</v>
      </c>
      <c r="D720" s="1165"/>
      <c r="E720" s="597"/>
      <c r="F720" s="602"/>
      <c r="G720" s="324"/>
      <c r="H720" s="826">
        <f>F720+G720</f>
        <v>0</v>
      </c>
      <c r="I720" s="308">
        <f t="shared" si="118"/>
      </c>
      <c r="J720" s="309"/>
      <c r="K720" s="563"/>
      <c r="L720" s="321"/>
      <c r="M720" s="395">
        <f t="shared" si="119"/>
        <v>0</v>
      </c>
      <c r="N720" s="557">
        <f>K720+L720-M720</f>
        <v>0</v>
      </c>
      <c r="O720" s="309"/>
      <c r="P720" s="563"/>
      <c r="Q720" s="321"/>
      <c r="R720" s="564">
        <f>+IF(+(K720+L720)&gt;=H720,+L720,+(+H720-K720))</f>
        <v>0</v>
      </c>
      <c r="S720" s="391">
        <f>P720+Q720-R720</f>
        <v>0</v>
      </c>
      <c r="T720" s="321"/>
      <c r="U720" s="321"/>
      <c r="V720" s="320"/>
      <c r="W720" s="389">
        <f t="shared" si="120"/>
        <v>0</v>
      </c>
    </row>
    <row r="721" spans="1:23" ht="15.75">
      <c r="A721" s="328">
        <v>775</v>
      </c>
      <c r="B721" s="232"/>
      <c r="C721" s="419" t="s">
        <v>1394</v>
      </c>
      <c r="D721" s="420"/>
      <c r="E721" s="515"/>
      <c r="F721" s="515"/>
      <c r="G721" s="515"/>
      <c r="H721" s="421"/>
      <c r="I721" s="308">
        <f t="shared" si="118"/>
      </c>
      <c r="J721" s="309"/>
      <c r="K721" s="422"/>
      <c r="L721" s="423"/>
      <c r="M721" s="423"/>
      <c r="N721" s="424"/>
      <c r="O721" s="309"/>
      <c r="P721" s="422"/>
      <c r="Q721" s="423"/>
      <c r="R721" s="423"/>
      <c r="S721" s="423"/>
      <c r="T721" s="423"/>
      <c r="U721" s="423"/>
      <c r="V721" s="424"/>
      <c r="W721" s="424"/>
    </row>
    <row r="722" spans="1:23" ht="15.75">
      <c r="A722" s="329">
        <v>780</v>
      </c>
      <c r="B722" s="232"/>
      <c r="C722" s="425" t="s">
        <v>1395</v>
      </c>
      <c r="D722" s="417"/>
      <c r="E722" s="503"/>
      <c r="F722" s="503"/>
      <c r="G722" s="503"/>
      <c r="H722" s="382"/>
      <c r="I722" s="308">
        <f t="shared" si="118"/>
      </c>
      <c r="J722" s="309"/>
      <c r="K722" s="426"/>
      <c r="L722" s="427"/>
      <c r="M722" s="427"/>
      <c r="N722" s="428"/>
      <c r="O722" s="309"/>
      <c r="P722" s="426"/>
      <c r="Q722" s="427"/>
      <c r="R722" s="427"/>
      <c r="S722" s="427"/>
      <c r="T722" s="427"/>
      <c r="U722" s="427"/>
      <c r="V722" s="428"/>
      <c r="W722" s="428"/>
    </row>
    <row r="723" spans="1:23" ht="16.5" thickBot="1">
      <c r="A723" s="329">
        <v>785</v>
      </c>
      <c r="B723" s="233"/>
      <c r="C723" s="429" t="s">
        <v>1396</v>
      </c>
      <c r="D723" s="430"/>
      <c r="E723" s="516"/>
      <c r="F723" s="516"/>
      <c r="G723" s="516"/>
      <c r="H723" s="384"/>
      <c r="I723" s="308">
        <f t="shared" si="118"/>
      </c>
      <c r="J723" s="309"/>
      <c r="K723" s="431"/>
      <c r="L723" s="432"/>
      <c r="M723" s="432"/>
      <c r="N723" s="433"/>
      <c r="O723" s="309"/>
      <c r="P723" s="431"/>
      <c r="Q723" s="432"/>
      <c r="R723" s="432"/>
      <c r="S723" s="432"/>
      <c r="T723" s="432"/>
      <c r="U723" s="432"/>
      <c r="V723" s="433"/>
      <c r="W723" s="433"/>
    </row>
    <row r="724" spans="1:23" ht="18.75" thickBot="1">
      <c r="A724" s="329">
        <v>790</v>
      </c>
      <c r="B724" s="234"/>
      <c r="C724" s="203" t="s">
        <v>709</v>
      </c>
      <c r="D724" s="235" t="s">
        <v>1397</v>
      </c>
      <c r="E724" s="346">
        <f>SUM(E612,E615,E621,E627,E628,E646,E650,E656,E659,E660,E661,E662,E663,E670,E677,E678,E679,E680,E687,E691,E692,E693,E694,E697,E698,E706,E709,E710,E715)+E720</f>
        <v>0</v>
      </c>
      <c r="F724" s="346">
        <f>SUM(F612,F615,F621,F627,F628,F646,F650,F656,F659,F660,F661,F662,F663,F670,F677,F678,F679,F680,F687,F691,F692,F693,F694,F697,F698,F706,F709,F710,F715)+F720</f>
        <v>41346</v>
      </c>
      <c r="G724" s="346">
        <f>SUM(G612,G615,G621,G627,G628,G646,G650,G656,G659,G660,G661,G662,G663,G670,G677,G678,G679,G680,G687,G691,G692,G693,G694,G697,G698,G706,G709,G710,G715)+G720</f>
        <v>35375</v>
      </c>
      <c r="H724" s="346">
        <f>SUM(H612,H615,H621,H627,H628,H646,H650,H656,H659,H660,H661,H662,H663,H670,H677,H678,H679,H680,H687,H691,H692,H693,H694,H697,H698,H706,H709,H710,H715)+H720</f>
        <v>76721</v>
      </c>
      <c r="I724" s="308">
        <f t="shared" si="118"/>
        <v>1</v>
      </c>
      <c r="J724" s="578" t="str">
        <f>LEFT(C609,1)</f>
        <v>6</v>
      </c>
      <c r="K724" s="346">
        <f>SUM(K612,K615,K621,K627,K628,K646,K650,K656,K659,K660,K661,K662,K663,K670,K677,K678,K679,K680,K687,K691,K692,K693,K694,K697,K698,K706,K709,K710,K715)+K720</f>
        <v>0</v>
      </c>
      <c r="L724" s="346">
        <f>SUM(L612,L615,L621,L627,L628,L646,L650,L656,L659,L660,L661,L662,L663,L670,L677,L678,L679,L680,L687,L691,L692,L693,L694,L697,L698,L706,L709,L710,L715)+L720</f>
        <v>0</v>
      </c>
      <c r="M724" s="346">
        <f>SUM(M612,M615,M621,M627,M628,M646,M650,M656,M659,M660,M661,M662,M663,M670,M677,M678,M679,M680,M687,M691,M692,M693,M694,M697,M698,M706,M709,M710,M715)+M720</f>
        <v>76721</v>
      </c>
      <c r="N724" s="346">
        <f>SUM(N612,N615,N621,N627,N628,N646,N650,N656,N659,N660,N661,N662,N663,N670,N677,N678,N679,N680,N687,N691,N692,N693,N694,N697,N698,N706,N709,N710,N715)+N720</f>
        <v>-76721</v>
      </c>
      <c r="O724" s="282"/>
      <c r="P724" s="346">
        <f aca="true" t="shared" si="138" ref="P724:U724">SUM(P612,P615,P621,P627,P628,P646,P650,P656,P659,P660,P661,P662,P663,P670,P677,P678,P679,P680,P687,P691,P692,P693,P694,P697,P698,P706,P709,P710,P715)+P720</f>
        <v>0</v>
      </c>
      <c r="Q724" s="346">
        <f t="shared" si="138"/>
        <v>0</v>
      </c>
      <c r="R724" s="346">
        <f t="shared" si="138"/>
        <v>38423</v>
      </c>
      <c r="S724" s="346">
        <f t="shared" si="138"/>
        <v>-38423</v>
      </c>
      <c r="T724" s="346">
        <f t="shared" si="138"/>
        <v>0</v>
      </c>
      <c r="U724" s="346">
        <f t="shared" si="138"/>
        <v>0</v>
      </c>
      <c r="V724" s="346">
        <f>SUM(V612,V615,V621,V627,V628,V646,V650,V656,V659,V660,V661,V662,V663,V670,V677,V678,V679,V680,V687,V691,V692,V693,V694,V697,V698,V706,V709,V710,V715)+V720</f>
        <v>0</v>
      </c>
      <c r="W724" s="389">
        <f>S724-T724-U724-V724</f>
        <v>-38423</v>
      </c>
    </row>
    <row r="725" spans="1:23" ht="15.75">
      <c r="A725" s="329">
        <v>795</v>
      </c>
      <c r="B725" s="193"/>
      <c r="C725" s="236"/>
      <c r="H725" s="279"/>
      <c r="I725" s="281">
        <f>I724</f>
        <v>1</v>
      </c>
      <c r="O725" s="523"/>
      <c r="W725" s="523"/>
    </row>
    <row r="726" spans="1:23" ht="15">
      <c r="A726" s="328">
        <v>805</v>
      </c>
      <c r="B726" s="436"/>
      <c r="C726" s="437"/>
      <c r="D726" s="438"/>
      <c r="E726" s="348" t="s">
        <v>1131</v>
      </c>
      <c r="F726" s="348"/>
      <c r="G726" s="348"/>
      <c r="H726" s="354"/>
      <c r="I726" s="281">
        <f>I724</f>
        <v>1</v>
      </c>
      <c r="K726" s="348"/>
      <c r="L726" s="348"/>
      <c r="M726" s="354"/>
      <c r="N726" s="354"/>
      <c r="O726" s="523"/>
      <c r="P726" s="348"/>
      <c r="Q726" s="348"/>
      <c r="R726" s="354"/>
      <c r="S726" s="354"/>
      <c r="T726" s="348"/>
      <c r="U726" s="354"/>
      <c r="V726" s="354"/>
      <c r="W726" s="523"/>
    </row>
    <row r="727" spans="1:23" ht="15">
      <c r="A727" s="329">
        <v>810</v>
      </c>
      <c r="C727" s="287"/>
      <c r="D727" s="288"/>
      <c r="E727" s="348"/>
      <c r="F727" s="348"/>
      <c r="G727" s="348"/>
      <c r="H727" s="354"/>
      <c r="I727" s="281">
        <f>I724</f>
        <v>1</v>
      </c>
      <c r="K727" s="348"/>
      <c r="L727" s="348"/>
      <c r="M727" s="354"/>
      <c r="N727" s="354"/>
      <c r="O727" s="523"/>
      <c r="P727" s="348"/>
      <c r="Q727" s="348"/>
      <c r="R727" s="354"/>
      <c r="S727" s="354"/>
      <c r="T727" s="348"/>
      <c r="U727" s="354"/>
      <c r="V727" s="354"/>
      <c r="W727" s="523"/>
    </row>
    <row r="728" spans="1:23" ht="15">
      <c r="A728" s="329">
        <v>815</v>
      </c>
      <c r="B728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28" s="1155"/>
      <c r="D728" s="1155"/>
      <c r="E728" s="348"/>
      <c r="F728" s="348"/>
      <c r="G728" s="348"/>
      <c r="H728" s="354"/>
      <c r="I728" s="281">
        <f>I724</f>
        <v>1</v>
      </c>
      <c r="K728" s="348"/>
      <c r="L728" s="348"/>
      <c r="M728" s="354"/>
      <c r="N728" s="354"/>
      <c r="O728" s="523"/>
      <c r="P728" s="348"/>
      <c r="Q728" s="348"/>
      <c r="R728" s="354"/>
      <c r="S728" s="354"/>
      <c r="T728" s="348"/>
      <c r="U728" s="354"/>
      <c r="V728" s="354"/>
      <c r="W728" s="523"/>
    </row>
    <row r="729" spans="1:23" ht="15">
      <c r="A729" s="335">
        <v>525</v>
      </c>
      <c r="C729" s="287"/>
      <c r="D729" s="288"/>
      <c r="E729" s="349" t="s">
        <v>1133</v>
      </c>
      <c r="F729" s="349" t="s">
        <v>987</v>
      </c>
      <c r="G729" s="348"/>
      <c r="H729" s="354"/>
      <c r="I729" s="281">
        <f>I724</f>
        <v>1</v>
      </c>
      <c r="K729" s="348"/>
      <c r="L729" s="348"/>
      <c r="M729" s="354"/>
      <c r="N729" s="354"/>
      <c r="O729" s="523"/>
      <c r="P729" s="348"/>
      <c r="Q729" s="348"/>
      <c r="R729" s="354"/>
      <c r="S729" s="354"/>
      <c r="T729" s="348"/>
      <c r="U729" s="354"/>
      <c r="V729" s="354"/>
      <c r="W729" s="523"/>
    </row>
    <row r="730" spans="1:23" ht="15.75">
      <c r="A730" s="328">
        <v>820</v>
      </c>
      <c r="B730" s="1156" t="str">
        <f>$B$9</f>
        <v>МИНИСТЕРСТВО НА ОКОЛНАТА СРЕДА И ВОДИТЕ</v>
      </c>
      <c r="C730" s="1156"/>
      <c r="D730" s="1156"/>
      <c r="E730" s="350">
        <f>$E$9</f>
        <v>41640</v>
      </c>
      <c r="F730" s="351">
        <f>$F$9</f>
        <v>41882</v>
      </c>
      <c r="G730" s="348"/>
      <c r="H730" s="354"/>
      <c r="I730" s="281">
        <f>I724</f>
        <v>1</v>
      </c>
      <c r="K730" s="348"/>
      <c r="L730" s="348"/>
      <c r="M730" s="354"/>
      <c r="N730" s="354"/>
      <c r="O730" s="523"/>
      <c r="P730" s="348"/>
      <c r="Q730" s="348"/>
      <c r="R730" s="354"/>
      <c r="S730" s="354"/>
      <c r="T730" s="348"/>
      <c r="U730" s="354"/>
      <c r="V730" s="354"/>
      <c r="W730" s="523"/>
    </row>
    <row r="731" spans="1:23" ht="15">
      <c r="A731" s="329">
        <v>821</v>
      </c>
      <c r="B731" s="291" t="s">
        <v>1134</v>
      </c>
      <c r="E731" s="348"/>
      <c r="F731" s="352">
        <f>$F$10</f>
        <v>0</v>
      </c>
      <c r="G731" s="348"/>
      <c r="H731" s="354"/>
      <c r="I731" s="281">
        <f>I724</f>
        <v>1</v>
      </c>
      <c r="K731" s="348"/>
      <c r="L731" s="348"/>
      <c r="M731" s="354"/>
      <c r="N731" s="354"/>
      <c r="O731" s="523"/>
      <c r="P731" s="348"/>
      <c r="Q731" s="348"/>
      <c r="R731" s="354"/>
      <c r="S731" s="354"/>
      <c r="T731" s="348"/>
      <c r="U731" s="354"/>
      <c r="V731" s="354"/>
      <c r="W731" s="523"/>
    </row>
    <row r="732" spans="1:23" ht="15.75" thickBot="1">
      <c r="A732" s="329">
        <v>822</v>
      </c>
      <c r="B732" s="291"/>
      <c r="E732" s="353"/>
      <c r="F732" s="348"/>
      <c r="G732" s="348"/>
      <c r="H732" s="354"/>
      <c r="I732" s="281">
        <f>I724</f>
        <v>1</v>
      </c>
      <c r="K732" s="348"/>
      <c r="L732" s="348"/>
      <c r="M732" s="354"/>
      <c r="N732" s="354"/>
      <c r="O732" s="523"/>
      <c r="P732" s="348"/>
      <c r="Q732" s="348"/>
      <c r="R732" s="354"/>
      <c r="S732" s="354"/>
      <c r="T732" s="348"/>
      <c r="U732" s="354"/>
      <c r="V732" s="354"/>
      <c r="W732" s="523"/>
    </row>
    <row r="733" spans="1:23" ht="17.25" thickBot="1" thickTop="1">
      <c r="A733" s="329">
        <v>823</v>
      </c>
      <c r="B733" s="1156" t="str">
        <f>$B$12</f>
        <v>Министерство на околната среда и водите</v>
      </c>
      <c r="C733" s="1156"/>
      <c r="D733" s="1156"/>
      <c r="E733" s="348" t="s">
        <v>1135</v>
      </c>
      <c r="F733" s="355" t="str">
        <f>$F$12</f>
        <v>1900</v>
      </c>
      <c r="G733" s="348"/>
      <c r="H733" s="354"/>
      <c r="I733" s="281">
        <f>I724</f>
        <v>1</v>
      </c>
      <c r="K733" s="348"/>
      <c r="L733" s="348"/>
      <c r="M733" s="354"/>
      <c r="N733" s="354"/>
      <c r="O733" s="523"/>
      <c r="P733" s="348"/>
      <c r="Q733" s="348"/>
      <c r="R733" s="354"/>
      <c r="S733" s="354"/>
      <c r="T733" s="348"/>
      <c r="U733" s="354"/>
      <c r="V733" s="354"/>
      <c r="W733" s="523"/>
    </row>
    <row r="734" spans="1:23" ht="15.75" thickTop="1">
      <c r="A734" s="329">
        <v>825</v>
      </c>
      <c r="B734" s="291" t="s">
        <v>1136</v>
      </c>
      <c r="E734" s="353" t="s">
        <v>1137</v>
      </c>
      <c r="F734" s="348"/>
      <c r="G734" s="348"/>
      <c r="H734" s="354"/>
      <c r="I734" s="281">
        <f>I724</f>
        <v>1</v>
      </c>
      <c r="K734" s="348"/>
      <c r="L734" s="348"/>
      <c r="M734" s="354"/>
      <c r="N734" s="354"/>
      <c r="O734" s="523"/>
      <c r="P734" s="348"/>
      <c r="Q734" s="348"/>
      <c r="R734" s="354"/>
      <c r="S734" s="354"/>
      <c r="T734" s="348"/>
      <c r="U734" s="354"/>
      <c r="V734" s="354"/>
      <c r="W734" s="523"/>
    </row>
    <row r="735" spans="1:23" ht="15">
      <c r="A735" s="329"/>
      <c r="B735" s="291"/>
      <c r="E735" s="347"/>
      <c r="F735" s="347"/>
      <c r="G735" s="347"/>
      <c r="H735" s="503"/>
      <c r="I735" s="281">
        <f>I724</f>
        <v>1</v>
      </c>
      <c r="K735" s="348"/>
      <c r="L735" s="348"/>
      <c r="M735" s="354"/>
      <c r="N735" s="354"/>
      <c r="O735" s="523"/>
      <c r="P735" s="348"/>
      <c r="Q735" s="348"/>
      <c r="R735" s="354"/>
      <c r="S735" s="354"/>
      <c r="T735" s="348"/>
      <c r="U735" s="354"/>
      <c r="V735" s="354"/>
      <c r="W735" s="523"/>
    </row>
    <row r="736" spans="1:23" ht="15.75" thickBot="1">
      <c r="A736" s="329"/>
      <c r="B736" s="436"/>
      <c r="C736" s="579"/>
      <c r="D736" s="580" t="s">
        <v>1478</v>
      </c>
      <c r="E736" s="348"/>
      <c r="F736" s="353" t="s">
        <v>1138</v>
      </c>
      <c r="G736" s="353"/>
      <c r="H736" s="503"/>
      <c r="I736" s="281">
        <f>I724</f>
        <v>1</v>
      </c>
      <c r="K736" s="348"/>
      <c r="L736" s="348"/>
      <c r="M736" s="354"/>
      <c r="N736" s="354"/>
      <c r="O736" s="523"/>
      <c r="P736" s="348"/>
      <c r="Q736" s="348"/>
      <c r="R736" s="354"/>
      <c r="S736" s="354"/>
      <c r="T736" s="348"/>
      <c r="U736" s="354"/>
      <c r="V736" s="354"/>
      <c r="W736" s="523"/>
    </row>
    <row r="737" spans="1:23" ht="15.75" thickBot="1">
      <c r="A737" s="329"/>
      <c r="B737" s="440" t="s">
        <v>1399</v>
      </c>
      <c r="C737" s="441" t="s">
        <v>1400</v>
      </c>
      <c r="D737" s="442" t="s">
        <v>1401</v>
      </c>
      <c r="E737" s="443" t="s">
        <v>1402</v>
      </c>
      <c r="F737" s="443" t="s">
        <v>1403</v>
      </c>
      <c r="G737" s="450"/>
      <c r="H737" s="451"/>
      <c r="I737" s="281">
        <f>I724</f>
        <v>1</v>
      </c>
      <c r="K737" s="523"/>
      <c r="L737" s="523"/>
      <c r="M737" s="523"/>
      <c r="N737" s="523"/>
      <c r="O737" s="523"/>
      <c r="P737" s="523"/>
      <c r="Q737" s="523"/>
      <c r="R737" s="523"/>
      <c r="S737" s="523"/>
      <c r="T737" s="523"/>
      <c r="U737" s="523"/>
      <c r="V737" s="523"/>
      <c r="W737" s="523"/>
    </row>
    <row r="738" spans="1:23" ht="16.5" thickBot="1">
      <c r="A738" s="329"/>
      <c r="B738" s="440"/>
      <c r="C738" s="441" t="s">
        <v>1404</v>
      </c>
      <c r="D738" s="442" t="s">
        <v>1405</v>
      </c>
      <c r="E738" s="581"/>
      <c r="F738" s="581"/>
      <c r="G738" s="450"/>
      <c r="H738" s="451"/>
      <c r="I738" s="880">
        <f>(IF($E738&lt;&gt;0,$I$2,IF($F738&lt;&gt;0,$I$2,"")))</f>
      </c>
      <c r="K738" s="523"/>
      <c r="L738" s="523"/>
      <c r="M738" s="523"/>
      <c r="N738" s="523"/>
      <c r="O738" s="523"/>
      <c r="P738" s="523"/>
      <c r="Q738" s="523"/>
      <c r="R738" s="523"/>
      <c r="S738" s="523"/>
      <c r="T738" s="523"/>
      <c r="U738" s="523"/>
      <c r="V738" s="523"/>
      <c r="W738" s="523"/>
    </row>
    <row r="739" spans="1:23" ht="16.5" thickBot="1">
      <c r="A739" s="329"/>
      <c r="B739" s="440"/>
      <c r="C739" s="441" t="s">
        <v>1406</v>
      </c>
      <c r="D739" s="442" t="s">
        <v>1407</v>
      </c>
      <c r="E739" s="581"/>
      <c r="F739" s="581"/>
      <c r="G739" s="450"/>
      <c r="H739" s="451"/>
      <c r="I739" s="880">
        <f aca="true" t="shared" si="139" ref="I739:I759">(IF($E739&lt;&gt;0,$I$2,IF($F739&lt;&gt;0,$I$2,"")))</f>
      </c>
      <c r="K739" s="523"/>
      <c r="L739" s="523"/>
      <c r="M739" s="523"/>
      <c r="N739" s="523"/>
      <c r="O739" s="523"/>
      <c r="P739" s="523"/>
      <c r="Q739" s="523"/>
      <c r="R739" s="523"/>
      <c r="S739" s="523"/>
      <c r="T739" s="523"/>
      <c r="U739" s="523"/>
      <c r="V739" s="523"/>
      <c r="W739" s="523"/>
    </row>
    <row r="740" spans="1:23" ht="16.5" thickBot="1">
      <c r="A740" s="329"/>
      <c r="B740" s="440"/>
      <c r="C740" s="441" t="s">
        <v>1408</v>
      </c>
      <c r="D740" s="442" t="s">
        <v>1409</v>
      </c>
      <c r="E740" s="581"/>
      <c r="F740" s="581"/>
      <c r="G740" s="450"/>
      <c r="H740" s="451"/>
      <c r="I740" s="880">
        <f t="shared" si="139"/>
      </c>
      <c r="K740" s="523"/>
      <c r="L740" s="523"/>
      <c r="M740" s="523"/>
      <c r="N740" s="523"/>
      <c r="O740" s="523"/>
      <c r="P740" s="523"/>
      <c r="Q740" s="523"/>
      <c r="R740" s="523"/>
      <c r="S740" s="523"/>
      <c r="T740" s="523"/>
      <c r="U740" s="523"/>
      <c r="V740" s="523"/>
      <c r="W740" s="523"/>
    </row>
    <row r="741" spans="1:23" ht="16.5" thickBot="1">
      <c r="A741" s="329"/>
      <c r="B741" s="440"/>
      <c r="C741" s="441" t="s">
        <v>1410</v>
      </c>
      <c r="D741" s="442" t="s">
        <v>1411</v>
      </c>
      <c r="E741" s="581"/>
      <c r="F741" s="581"/>
      <c r="G741" s="450"/>
      <c r="H741" s="451"/>
      <c r="I741" s="880">
        <f t="shared" si="139"/>
      </c>
      <c r="K741" s="523"/>
      <c r="L741" s="523"/>
      <c r="M741" s="523"/>
      <c r="N741" s="523"/>
      <c r="O741" s="523"/>
      <c r="P741" s="523"/>
      <c r="Q741" s="523"/>
      <c r="R741" s="523"/>
      <c r="S741" s="523"/>
      <c r="T741" s="523"/>
      <c r="U741" s="523"/>
      <c r="V741" s="523"/>
      <c r="W741" s="523"/>
    </row>
    <row r="742" spans="1:23" ht="16.5" thickBot="1">
      <c r="A742" s="329"/>
      <c r="B742" s="440"/>
      <c r="C742" s="441" t="s">
        <v>1412</v>
      </c>
      <c r="D742" s="442" t="s">
        <v>1407</v>
      </c>
      <c r="E742" s="581"/>
      <c r="F742" s="581"/>
      <c r="G742" s="450"/>
      <c r="H742" s="451"/>
      <c r="I742" s="880">
        <f t="shared" si="139"/>
      </c>
      <c r="K742" s="523"/>
      <c r="L742" s="523"/>
      <c r="M742" s="523"/>
      <c r="N742" s="523"/>
      <c r="O742" s="523"/>
      <c r="P742" s="523"/>
      <c r="Q742" s="523"/>
      <c r="R742" s="523"/>
      <c r="S742" s="523"/>
      <c r="T742" s="523"/>
      <c r="U742" s="523"/>
      <c r="V742" s="523"/>
      <c r="W742" s="523"/>
    </row>
    <row r="743" spans="1:23" ht="16.5" thickBot="1">
      <c r="A743" s="329"/>
      <c r="B743" s="440"/>
      <c r="C743" s="441" t="s">
        <v>1413</v>
      </c>
      <c r="D743" s="442" t="s">
        <v>1414</v>
      </c>
      <c r="E743" s="581"/>
      <c r="F743" s="581"/>
      <c r="G743" s="450"/>
      <c r="H743" s="451"/>
      <c r="I743" s="880">
        <f t="shared" si="139"/>
      </c>
      <c r="K743" s="523"/>
      <c r="L743" s="523"/>
      <c r="M743" s="523"/>
      <c r="N743" s="523"/>
      <c r="O743" s="523"/>
      <c r="P743" s="523"/>
      <c r="Q743" s="523"/>
      <c r="R743" s="523"/>
      <c r="S743" s="523"/>
      <c r="T743" s="523"/>
      <c r="U743" s="523"/>
      <c r="V743" s="523"/>
      <c r="W743" s="523"/>
    </row>
    <row r="744" spans="1:23" ht="16.5" thickBot="1">
      <c r="A744" s="329"/>
      <c r="B744" s="440"/>
      <c r="C744" s="441" t="s">
        <v>1415</v>
      </c>
      <c r="D744" s="442" t="s">
        <v>1416</v>
      </c>
      <c r="E744" s="581"/>
      <c r="F744" s="581"/>
      <c r="G744" s="450"/>
      <c r="H744" s="451"/>
      <c r="I744" s="880">
        <f t="shared" si="139"/>
      </c>
      <c r="K744" s="523"/>
      <c r="L744" s="523"/>
      <c r="M744" s="523"/>
      <c r="N744" s="523"/>
      <c r="O744" s="523"/>
      <c r="P744" s="523"/>
      <c r="Q744" s="523"/>
      <c r="R744" s="523"/>
      <c r="S744" s="523"/>
      <c r="T744" s="523"/>
      <c r="U744" s="523"/>
      <c r="V744" s="523"/>
      <c r="W744" s="523"/>
    </row>
    <row r="745" spans="1:23" ht="16.5" thickBot="1">
      <c r="A745" s="329"/>
      <c r="B745" s="440"/>
      <c r="C745" s="441" t="s">
        <v>1417</v>
      </c>
      <c r="D745" s="442" t="s">
        <v>1418</v>
      </c>
      <c r="E745" s="581"/>
      <c r="F745" s="581"/>
      <c r="G745" s="450"/>
      <c r="H745" s="451"/>
      <c r="I745" s="880">
        <f t="shared" si="139"/>
      </c>
      <c r="K745" s="523"/>
      <c r="L745" s="523"/>
      <c r="M745" s="523"/>
      <c r="N745" s="523"/>
      <c r="O745" s="523"/>
      <c r="P745" s="523"/>
      <c r="Q745" s="523"/>
      <c r="R745" s="523"/>
      <c r="S745" s="523"/>
      <c r="T745" s="523"/>
      <c r="U745" s="523"/>
      <c r="V745" s="523"/>
      <c r="W745" s="523"/>
    </row>
    <row r="746" spans="1:23" ht="16.5" thickBot="1">
      <c r="A746" s="329"/>
      <c r="B746" s="440"/>
      <c r="C746" s="441" t="s">
        <v>1419</v>
      </c>
      <c r="D746" s="442" t="s">
        <v>1420</v>
      </c>
      <c r="E746" s="581"/>
      <c r="F746" s="581"/>
      <c r="G746" s="450"/>
      <c r="H746" s="451"/>
      <c r="I746" s="880">
        <f t="shared" si="139"/>
      </c>
      <c r="K746" s="523"/>
      <c r="L746" s="523"/>
      <c r="M746" s="523"/>
      <c r="N746" s="523"/>
      <c r="O746" s="523"/>
      <c r="P746" s="523"/>
      <c r="Q746" s="523"/>
      <c r="R746" s="523"/>
      <c r="S746" s="523"/>
      <c r="T746" s="523"/>
      <c r="U746" s="523"/>
      <c r="V746" s="523"/>
      <c r="W746" s="523"/>
    </row>
    <row r="747" spans="1:23" ht="16.5" thickBot="1">
      <c r="A747" s="329"/>
      <c r="B747" s="440"/>
      <c r="C747" s="441" t="s">
        <v>1421</v>
      </c>
      <c r="D747" s="442" t="s">
        <v>1422</v>
      </c>
      <c r="E747" s="581"/>
      <c r="F747" s="582"/>
      <c r="G747" s="450"/>
      <c r="H747" s="451"/>
      <c r="I747" s="880">
        <f t="shared" si="139"/>
      </c>
      <c r="K747" s="523"/>
      <c r="L747" s="523"/>
      <c r="M747" s="523"/>
      <c r="N747" s="523"/>
      <c r="O747" s="523"/>
      <c r="P747" s="523"/>
      <c r="Q747" s="523"/>
      <c r="R747" s="523"/>
      <c r="S747" s="523"/>
      <c r="T747" s="523"/>
      <c r="U747" s="523"/>
      <c r="V747" s="523"/>
      <c r="W747" s="523"/>
    </row>
    <row r="748" spans="1:23" ht="16.5" thickBot="1">
      <c r="A748" s="329"/>
      <c r="B748" s="440"/>
      <c r="C748" s="441" t="s">
        <v>1423</v>
      </c>
      <c r="D748" s="442" t="s">
        <v>1424</v>
      </c>
      <c r="E748" s="581"/>
      <c r="F748" s="582"/>
      <c r="G748" s="450"/>
      <c r="H748" s="451"/>
      <c r="I748" s="880">
        <f t="shared" si="139"/>
      </c>
      <c r="K748" s="523"/>
      <c r="L748" s="523"/>
      <c r="M748" s="523"/>
      <c r="N748" s="523"/>
      <c r="O748" s="523"/>
      <c r="P748" s="523"/>
      <c r="Q748" s="523"/>
      <c r="R748" s="523"/>
      <c r="S748" s="523"/>
      <c r="T748" s="523"/>
      <c r="U748" s="523"/>
      <c r="V748" s="523"/>
      <c r="W748" s="523"/>
    </row>
    <row r="749" spans="1:23" ht="16.5" thickBot="1">
      <c r="A749" s="331"/>
      <c r="B749" s="440"/>
      <c r="C749" s="441" t="s">
        <v>1425</v>
      </c>
      <c r="D749" s="442" t="s">
        <v>1426</v>
      </c>
      <c r="E749" s="581"/>
      <c r="F749" s="582"/>
      <c r="G749" s="450"/>
      <c r="H749" s="451"/>
      <c r="I749" s="880">
        <f t="shared" si="139"/>
      </c>
      <c r="K749" s="523"/>
      <c r="L749" s="523"/>
      <c r="M749" s="523"/>
      <c r="N749" s="523"/>
      <c r="O749" s="523"/>
      <c r="P749" s="523"/>
      <c r="Q749" s="523"/>
      <c r="R749" s="523"/>
      <c r="S749" s="523"/>
      <c r="T749" s="523"/>
      <c r="U749" s="523"/>
      <c r="V749" s="523"/>
      <c r="W749" s="523"/>
    </row>
    <row r="750" spans="1:23" ht="16.5" thickBot="1">
      <c r="A750" s="331">
        <v>905</v>
      </c>
      <c r="B750" s="440"/>
      <c r="C750" s="441" t="s">
        <v>1427</v>
      </c>
      <c r="D750" s="442" t="s">
        <v>384</v>
      </c>
      <c r="E750" s="581"/>
      <c r="F750" s="582"/>
      <c r="G750" s="450"/>
      <c r="H750" s="451"/>
      <c r="I750" s="880">
        <f t="shared" si="139"/>
      </c>
      <c r="K750" s="523"/>
      <c r="L750" s="523"/>
      <c r="M750" s="523"/>
      <c r="N750" s="523"/>
      <c r="O750" s="523"/>
      <c r="P750" s="523"/>
      <c r="Q750" s="523"/>
      <c r="R750" s="523"/>
      <c r="S750" s="523"/>
      <c r="T750" s="523"/>
      <c r="U750" s="523"/>
      <c r="V750" s="523"/>
      <c r="W750" s="523"/>
    </row>
    <row r="751" spans="1:23" ht="30.75" thickBot="1">
      <c r="A751" s="331">
        <v>906</v>
      </c>
      <c r="B751" s="440"/>
      <c r="C751" s="441" t="s">
        <v>385</v>
      </c>
      <c r="D751" s="442" t="s">
        <v>11</v>
      </c>
      <c r="E751" s="581"/>
      <c r="F751" s="582"/>
      <c r="G751" s="450"/>
      <c r="H751" s="451"/>
      <c r="I751" s="880">
        <f t="shared" si="139"/>
      </c>
      <c r="K751" s="523"/>
      <c r="L751" s="523"/>
      <c r="M751" s="523"/>
      <c r="N751" s="523"/>
      <c r="O751" s="523"/>
      <c r="P751" s="523"/>
      <c r="Q751" s="523"/>
      <c r="R751" s="523"/>
      <c r="S751" s="523"/>
      <c r="T751" s="523"/>
      <c r="U751" s="523"/>
      <c r="V751" s="523"/>
      <c r="W751" s="523"/>
    </row>
    <row r="752" spans="1:23" ht="16.5" thickBot="1">
      <c r="A752" s="331">
        <v>907</v>
      </c>
      <c r="B752" s="440"/>
      <c r="C752" s="441" t="s">
        <v>386</v>
      </c>
      <c r="D752" s="442" t="s">
        <v>9</v>
      </c>
      <c r="E752" s="581"/>
      <c r="F752" s="582"/>
      <c r="G752" s="450"/>
      <c r="H752" s="451"/>
      <c r="I752" s="880">
        <f t="shared" si="139"/>
      </c>
      <c r="K752" s="523"/>
      <c r="L752" s="523"/>
      <c r="M752" s="523"/>
      <c r="N752" s="523"/>
      <c r="O752" s="523"/>
      <c r="P752" s="523"/>
      <c r="Q752" s="523"/>
      <c r="R752" s="523"/>
      <c r="S752" s="523"/>
      <c r="T752" s="523"/>
      <c r="U752" s="523"/>
      <c r="V752" s="523"/>
      <c r="W752" s="523"/>
    </row>
    <row r="753" spans="1:23" ht="30.75" thickBot="1">
      <c r="A753" s="331">
        <v>910</v>
      </c>
      <c r="B753" s="440"/>
      <c r="C753" s="441" t="s">
        <v>387</v>
      </c>
      <c r="D753" s="442" t="s">
        <v>10</v>
      </c>
      <c r="E753" s="581"/>
      <c r="F753" s="582"/>
      <c r="G753" s="450"/>
      <c r="H753" s="451"/>
      <c r="I753" s="880">
        <f t="shared" si="139"/>
      </c>
      <c r="K753" s="523"/>
      <c r="L753" s="523"/>
      <c r="M753" s="523"/>
      <c r="N753" s="523"/>
      <c r="O753" s="523"/>
      <c r="P753" s="523"/>
      <c r="Q753" s="523"/>
      <c r="R753" s="523"/>
      <c r="S753" s="523"/>
      <c r="T753" s="523"/>
      <c r="U753" s="523"/>
      <c r="V753" s="523"/>
      <c r="W753" s="523"/>
    </row>
    <row r="754" spans="1:23" ht="30.75" thickBot="1">
      <c r="A754" s="331">
        <v>911</v>
      </c>
      <c r="B754" s="440"/>
      <c r="C754" s="441" t="s">
        <v>388</v>
      </c>
      <c r="D754" s="442" t="s">
        <v>389</v>
      </c>
      <c r="E754" s="581"/>
      <c r="F754" s="582"/>
      <c r="G754" s="450"/>
      <c r="H754" s="451"/>
      <c r="I754" s="880">
        <f t="shared" si="139"/>
      </c>
      <c r="K754" s="523"/>
      <c r="L754" s="523"/>
      <c r="M754" s="523"/>
      <c r="N754" s="523"/>
      <c r="O754" s="523"/>
      <c r="P754" s="523"/>
      <c r="Q754" s="523"/>
      <c r="R754" s="523"/>
      <c r="S754" s="523"/>
      <c r="T754" s="523"/>
      <c r="U754" s="523"/>
      <c r="V754" s="523"/>
      <c r="W754" s="523"/>
    </row>
    <row r="755" spans="1:23" ht="16.5" thickBot="1">
      <c r="A755" s="331">
        <v>912</v>
      </c>
      <c r="B755" s="440"/>
      <c r="C755" s="441" t="s">
        <v>390</v>
      </c>
      <c r="D755" s="442" t="s">
        <v>391</v>
      </c>
      <c r="E755" s="581"/>
      <c r="F755" s="582"/>
      <c r="G755" s="450"/>
      <c r="H755" s="451"/>
      <c r="I755" s="880">
        <f t="shared" si="139"/>
      </c>
      <c r="K755" s="523"/>
      <c r="L755" s="523"/>
      <c r="M755" s="523"/>
      <c r="N755" s="523"/>
      <c r="O755" s="523"/>
      <c r="P755" s="523"/>
      <c r="Q755" s="523"/>
      <c r="R755" s="523"/>
      <c r="S755" s="523"/>
      <c r="T755" s="523"/>
      <c r="U755" s="523"/>
      <c r="V755" s="523"/>
      <c r="W755" s="523"/>
    </row>
    <row r="756" spans="1:23" ht="16.5" thickBot="1">
      <c r="A756" s="331">
        <v>920</v>
      </c>
      <c r="B756" s="440"/>
      <c r="C756" s="441" t="s">
        <v>392</v>
      </c>
      <c r="D756" s="442" t="s">
        <v>393</v>
      </c>
      <c r="E756" s="581"/>
      <c r="F756" s="582"/>
      <c r="G756" s="450"/>
      <c r="H756" s="451"/>
      <c r="I756" s="880">
        <f t="shared" si="139"/>
      </c>
      <c r="K756" s="523"/>
      <c r="L756" s="523"/>
      <c r="M756" s="523"/>
      <c r="N756" s="523"/>
      <c r="O756" s="523"/>
      <c r="P756" s="523"/>
      <c r="Q756" s="523"/>
      <c r="R756" s="523"/>
      <c r="S756" s="523"/>
      <c r="T756" s="523"/>
      <c r="U756" s="523"/>
      <c r="V756" s="523"/>
      <c r="W756" s="523"/>
    </row>
    <row r="757" spans="1:23" ht="16.5" thickBot="1">
      <c r="A757" s="331">
        <v>921</v>
      </c>
      <c r="B757" s="445"/>
      <c r="C757" s="441" t="s">
        <v>394</v>
      </c>
      <c r="D757" s="446" t="s">
        <v>395</v>
      </c>
      <c r="E757" s="581"/>
      <c r="F757" s="582"/>
      <c r="G757" s="450"/>
      <c r="H757" s="451"/>
      <c r="I757" s="880">
        <f t="shared" si="139"/>
      </c>
      <c r="K757" s="523"/>
      <c r="L757" s="523"/>
      <c r="M757" s="523"/>
      <c r="N757" s="523"/>
      <c r="O757" s="523"/>
      <c r="P757" s="523"/>
      <c r="Q757" s="523"/>
      <c r="R757" s="523"/>
      <c r="S757" s="523"/>
      <c r="T757" s="523"/>
      <c r="U757" s="523"/>
      <c r="V757" s="523"/>
      <c r="W757" s="523"/>
    </row>
    <row r="758" spans="1:23" ht="16.5" thickBot="1">
      <c r="A758" s="331">
        <v>922</v>
      </c>
      <c r="B758" s="445"/>
      <c r="C758" s="441" t="s">
        <v>396</v>
      </c>
      <c r="D758" s="446" t="s">
        <v>397</v>
      </c>
      <c r="E758" s="581"/>
      <c r="F758" s="582"/>
      <c r="G758" s="450"/>
      <c r="H758" s="451"/>
      <c r="I758" s="880">
        <f t="shared" si="139"/>
      </c>
      <c r="K758" s="523"/>
      <c r="L758" s="523"/>
      <c r="M758" s="523"/>
      <c r="N758" s="523"/>
      <c r="O758" s="523"/>
      <c r="P758" s="523"/>
      <c r="Q758" s="523"/>
      <c r="R758" s="523"/>
      <c r="S758" s="523"/>
      <c r="T758" s="523"/>
      <c r="U758" s="523"/>
      <c r="V758" s="523"/>
      <c r="W758" s="523"/>
    </row>
    <row r="759" spans="1:23" ht="16.5" thickBot="1">
      <c r="A759" s="331">
        <v>930</v>
      </c>
      <c r="B759" s="445"/>
      <c r="C759" s="441" t="s">
        <v>398</v>
      </c>
      <c r="D759" s="446" t="s">
        <v>399</v>
      </c>
      <c r="E759" s="581"/>
      <c r="F759" s="582"/>
      <c r="G759" s="450"/>
      <c r="H759" s="451"/>
      <c r="I759" s="880">
        <f t="shared" si="139"/>
      </c>
      <c r="K759" s="523"/>
      <c r="L759" s="523"/>
      <c r="M759" s="523"/>
      <c r="N759" s="523"/>
      <c r="O759" s="523"/>
      <c r="P759" s="523"/>
      <c r="Q759" s="523"/>
      <c r="R759" s="523"/>
      <c r="S759" s="523"/>
      <c r="T759" s="523"/>
      <c r="U759" s="523"/>
      <c r="V759" s="523"/>
      <c r="W759" s="523"/>
    </row>
    <row r="760" spans="1:23" ht="15">
      <c r="A760" s="331">
        <v>931</v>
      </c>
      <c r="B760" s="447" t="s">
        <v>970</v>
      </c>
      <c r="C760" s="448"/>
      <c r="D760" s="449"/>
      <c r="E760" s="450"/>
      <c r="F760" s="450"/>
      <c r="G760" s="450"/>
      <c r="H760" s="451"/>
      <c r="I760" s="281">
        <f>I724</f>
        <v>1</v>
      </c>
      <c r="K760" s="523"/>
      <c r="L760" s="523"/>
      <c r="M760" s="523"/>
      <c r="N760" s="523"/>
      <c r="O760" s="523"/>
      <c r="P760" s="523"/>
      <c r="Q760" s="523"/>
      <c r="R760" s="523"/>
      <c r="S760" s="523"/>
      <c r="T760" s="523"/>
      <c r="U760" s="523"/>
      <c r="V760" s="523"/>
      <c r="W760" s="523"/>
    </row>
    <row r="761" spans="1:23" ht="15">
      <c r="A761" s="331">
        <v>932</v>
      </c>
      <c r="B761" s="1157" t="s">
        <v>400</v>
      </c>
      <c r="C761" s="1157"/>
      <c r="D761" s="1157"/>
      <c r="E761" s="450"/>
      <c r="F761" s="450"/>
      <c r="G761" s="450"/>
      <c r="H761" s="451"/>
      <c r="I761" s="281">
        <f>I724</f>
        <v>1</v>
      </c>
      <c r="K761" s="450"/>
      <c r="L761" s="450"/>
      <c r="M761" s="451"/>
      <c r="N761" s="451"/>
      <c r="O761" s="523"/>
      <c r="P761" s="450"/>
      <c r="Q761" s="450"/>
      <c r="R761" s="451"/>
      <c r="S761" s="451"/>
      <c r="T761" s="450"/>
      <c r="U761" s="451"/>
      <c r="V761" s="451"/>
      <c r="W761" s="523"/>
    </row>
    <row r="762" spans="2:23" ht="15">
      <c r="B762" s="512"/>
      <c r="C762" s="512"/>
      <c r="D762" s="513"/>
      <c r="E762" s="512"/>
      <c r="F762" s="512"/>
      <c r="G762" s="512"/>
      <c r="H762" s="514"/>
      <c r="I762" s="281">
        <f>I724</f>
        <v>1</v>
      </c>
      <c r="K762" s="512"/>
      <c r="L762" s="512"/>
      <c r="M762" s="514"/>
      <c r="N762" s="514"/>
      <c r="O762" s="514"/>
      <c r="P762" s="512"/>
      <c r="Q762" s="512"/>
      <c r="R762" s="514"/>
      <c r="S762" s="514"/>
      <c r="T762" s="512"/>
      <c r="U762" s="514"/>
      <c r="V762" s="514"/>
      <c r="W762" s="514"/>
    </row>
    <row r="763" spans="5:23" ht="36" customHeight="1">
      <c r="E763" s="348"/>
      <c r="F763" s="348"/>
      <c r="G763" s="348"/>
      <c r="H763" s="354"/>
      <c r="I763" s="281">
        <f>(IF($E893&lt;&gt;0,$I$2,IF($H893&lt;&gt;0,$I$2,"")))</f>
      </c>
      <c r="K763" s="348"/>
      <c r="L763" s="348"/>
      <c r="M763" s="354"/>
      <c r="N763" s="354"/>
      <c r="O763" s="354"/>
      <c r="P763" s="348"/>
      <c r="Q763" s="348"/>
      <c r="R763" s="354"/>
      <c r="S763" s="354"/>
      <c r="T763" s="348"/>
      <c r="U763" s="354"/>
      <c r="V763" s="354"/>
      <c r="W763" s="523"/>
    </row>
    <row r="764" spans="3:23" ht="15">
      <c r="C764" s="287"/>
      <c r="D764" s="288"/>
      <c r="E764" s="348"/>
      <c r="F764" s="348"/>
      <c r="G764" s="348"/>
      <c r="H764" s="354"/>
      <c r="I764" s="281">
        <f>(IF($E893&lt;&gt;0,$I$2,IF($H893&lt;&gt;0,$I$2,"")))</f>
      </c>
      <c r="K764" s="348"/>
      <c r="L764" s="348"/>
      <c r="M764" s="354"/>
      <c r="N764" s="354"/>
      <c r="O764" s="354"/>
      <c r="P764" s="348"/>
      <c r="Q764" s="348"/>
      <c r="R764" s="354"/>
      <c r="S764" s="354"/>
      <c r="T764" s="348"/>
      <c r="U764" s="354"/>
      <c r="V764" s="354"/>
      <c r="W764" s="523"/>
    </row>
    <row r="765" spans="2:23" ht="15">
      <c r="B765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765" s="1182"/>
      <c r="D765" s="1182"/>
      <c r="E765" s="348"/>
      <c r="F765" s="348"/>
      <c r="G765" s="348"/>
      <c r="H765" s="354"/>
      <c r="I765" s="281">
        <f>(IF($E893&lt;&gt;0,$I$2,IF($H893&lt;&gt;0,$I$2,"")))</f>
      </c>
      <c r="K765" s="348"/>
      <c r="L765" s="348"/>
      <c r="M765" s="354"/>
      <c r="N765" s="354"/>
      <c r="O765" s="354"/>
      <c r="P765" s="348"/>
      <c r="Q765" s="348"/>
      <c r="R765" s="354"/>
      <c r="S765" s="354"/>
      <c r="T765" s="348"/>
      <c r="U765" s="354"/>
      <c r="V765" s="354"/>
      <c r="W765" s="523"/>
    </row>
    <row r="766" spans="3:23" ht="15">
      <c r="C766" s="287"/>
      <c r="D766" s="288"/>
      <c r="E766" s="349" t="s">
        <v>1133</v>
      </c>
      <c r="F766" s="349" t="s">
        <v>987</v>
      </c>
      <c r="G766" s="348"/>
      <c r="H766" s="354"/>
      <c r="I766" s="281">
        <f>(IF($E893&lt;&gt;0,$I$2,IF($H893&lt;&gt;0,$I$2,"")))</f>
      </c>
      <c r="K766" s="348"/>
      <c r="L766" s="348"/>
      <c r="M766" s="354"/>
      <c r="N766" s="354"/>
      <c r="O766" s="354"/>
      <c r="P766" s="348"/>
      <c r="Q766" s="348"/>
      <c r="R766" s="354"/>
      <c r="S766" s="354"/>
      <c r="T766" s="348"/>
      <c r="U766" s="354"/>
      <c r="V766" s="354"/>
      <c r="W766" s="523"/>
    </row>
    <row r="767" spans="2:23" ht="15.75">
      <c r="B767" s="1156" t="str">
        <f>$B$9</f>
        <v>МИНИСТЕРСТВО НА ОКОЛНАТА СРЕДА И ВОДИТЕ</v>
      </c>
      <c r="C767" s="1182"/>
      <c r="D767" s="1182"/>
      <c r="E767" s="350">
        <f>$E$9</f>
        <v>41640</v>
      </c>
      <c r="F767" s="351">
        <f>$F$9</f>
        <v>41882</v>
      </c>
      <c r="G767" s="348"/>
      <c r="H767" s="354"/>
      <c r="I767" s="281">
        <f>(IF($E893&lt;&gt;0,$I$2,IF($H893&lt;&gt;0,$I$2,"")))</f>
      </c>
      <c r="K767" s="348"/>
      <c r="L767" s="348"/>
      <c r="M767" s="354"/>
      <c r="N767" s="354"/>
      <c r="O767" s="354"/>
      <c r="P767" s="348"/>
      <c r="Q767" s="348"/>
      <c r="R767" s="354"/>
      <c r="S767" s="354"/>
      <c r="T767" s="348"/>
      <c r="U767" s="354"/>
      <c r="V767" s="354"/>
      <c r="W767" s="523"/>
    </row>
    <row r="768" spans="2:23" ht="15">
      <c r="B768" s="291" t="str">
        <f>$B$10</f>
        <v>(наименование на разпоредителя с бюджет)</v>
      </c>
      <c r="E768" s="348"/>
      <c r="F768" s="352">
        <f>$F$10</f>
        <v>0</v>
      </c>
      <c r="G768" s="348"/>
      <c r="H768" s="354"/>
      <c r="I768" s="281">
        <f>(IF($E893&lt;&gt;0,$I$2,IF($H893&lt;&gt;0,$I$2,"")))</f>
      </c>
      <c r="K768" s="348"/>
      <c r="L768" s="348"/>
      <c r="M768" s="354"/>
      <c r="N768" s="354"/>
      <c r="O768" s="354"/>
      <c r="P768" s="348"/>
      <c r="Q768" s="348"/>
      <c r="R768" s="354"/>
      <c r="S768" s="354"/>
      <c r="T768" s="348"/>
      <c r="U768" s="354"/>
      <c r="V768" s="354"/>
      <c r="W768" s="523"/>
    </row>
    <row r="769" spans="2:23" ht="15.75" thickBot="1">
      <c r="B769" s="291"/>
      <c r="E769" s="353"/>
      <c r="F769" s="348"/>
      <c r="G769" s="348"/>
      <c r="H769" s="354"/>
      <c r="I769" s="281">
        <f>(IF($E893&lt;&gt;0,$I$2,IF($H893&lt;&gt;0,$I$2,"")))</f>
      </c>
      <c r="K769" s="348"/>
      <c r="L769" s="348"/>
      <c r="M769" s="354"/>
      <c r="N769" s="354"/>
      <c r="O769" s="354"/>
      <c r="P769" s="348"/>
      <c r="Q769" s="348"/>
      <c r="R769" s="354"/>
      <c r="S769" s="354"/>
      <c r="T769" s="348"/>
      <c r="U769" s="354"/>
      <c r="V769" s="354"/>
      <c r="W769" s="523"/>
    </row>
    <row r="770" spans="2:23" ht="17.25" thickBot="1" thickTop="1">
      <c r="B770" s="1156" t="str">
        <f>$B$12</f>
        <v>Министерство на околната среда и водите</v>
      </c>
      <c r="C770" s="1182"/>
      <c r="D770" s="1182"/>
      <c r="E770" s="348" t="s">
        <v>1135</v>
      </c>
      <c r="F770" s="355" t="str">
        <f>$F$12</f>
        <v>1900</v>
      </c>
      <c r="G770" s="348"/>
      <c r="H770" s="354"/>
      <c r="I770" s="281">
        <f>(IF($E893&lt;&gt;0,$I$2,IF($H893&lt;&gt;0,$I$2,"")))</f>
      </c>
      <c r="K770" s="348"/>
      <c r="L770" s="348"/>
      <c r="M770" s="354"/>
      <c r="N770" s="354"/>
      <c r="O770" s="354"/>
      <c r="P770" s="348"/>
      <c r="Q770" s="348"/>
      <c r="R770" s="354"/>
      <c r="S770" s="354"/>
      <c r="T770" s="348"/>
      <c r="U770" s="354"/>
      <c r="V770" s="354"/>
      <c r="W770" s="523"/>
    </row>
    <row r="771" spans="2:23" ht="16.5" thickBot="1" thickTop="1">
      <c r="B771" s="291" t="str">
        <f>$B$13</f>
        <v>(наименование на първостепенния разпоредител с бюджет)</v>
      </c>
      <c r="E771" s="353" t="s">
        <v>1137</v>
      </c>
      <c r="F771" s="348"/>
      <c r="G771" s="348"/>
      <c r="H771" s="354"/>
      <c r="I771" s="281">
        <f>(IF($E893&lt;&gt;0,$I$2,IF($H893&lt;&gt;0,$I$2,"")))</f>
      </c>
      <c r="K771" s="348"/>
      <c r="L771" s="348"/>
      <c r="M771" s="354"/>
      <c r="N771" s="354"/>
      <c r="O771" s="354"/>
      <c r="P771" s="348"/>
      <c r="Q771" s="348"/>
      <c r="R771" s="354"/>
      <c r="S771" s="354"/>
      <c r="T771" s="348"/>
      <c r="U771" s="354"/>
      <c r="V771" s="354"/>
      <c r="W771" s="523"/>
    </row>
    <row r="772" spans="2:23" ht="19.5" thickBot="1" thickTop="1">
      <c r="B772" s="291"/>
      <c r="D772" s="584" t="str">
        <f>$D$17</f>
        <v>Код на сметка :</v>
      </c>
      <c r="E772" s="355">
        <f>$E$17</f>
        <v>97</v>
      </c>
      <c r="F772" s="347"/>
      <c r="G772" s="347"/>
      <c r="H772" s="503"/>
      <c r="I772" s="281">
        <f>(IF($E893&lt;&gt;0,$I$2,IF($H893&lt;&gt;0,$I$2,"")))</f>
      </c>
      <c r="K772" s="348"/>
      <c r="L772" s="348"/>
      <c r="M772" s="354"/>
      <c r="N772" s="354"/>
      <c r="O772" s="354"/>
      <c r="P772" s="348"/>
      <c r="Q772" s="348"/>
      <c r="R772" s="354"/>
      <c r="S772" s="354"/>
      <c r="T772" s="348"/>
      <c r="U772" s="354"/>
      <c r="V772" s="354"/>
      <c r="W772" s="523"/>
    </row>
    <row r="773" spans="3:23" ht="17.25" thickBot="1" thickTop="1">
      <c r="C773" s="287"/>
      <c r="D773" s="288"/>
      <c r="E773" s="348"/>
      <c r="F773" s="353"/>
      <c r="G773" s="353"/>
      <c r="H773" s="357" t="s">
        <v>1138</v>
      </c>
      <c r="I773" s="281">
        <f>(IF($E893&lt;&gt;0,$I$2,IF($H893&lt;&gt;0,$I$2,"")))</f>
      </c>
      <c r="K773" s="356" t="s">
        <v>423</v>
      </c>
      <c r="L773" s="348"/>
      <c r="M773" s="354"/>
      <c r="N773" s="357" t="s">
        <v>1138</v>
      </c>
      <c r="O773" s="354"/>
      <c r="P773" s="356" t="s">
        <v>424</v>
      </c>
      <c r="Q773" s="348"/>
      <c r="R773" s="354"/>
      <c r="S773" s="357" t="s">
        <v>1138</v>
      </c>
      <c r="T773" s="348"/>
      <c r="U773" s="354"/>
      <c r="V773" s="357" t="s">
        <v>1138</v>
      </c>
      <c r="W773" s="523"/>
    </row>
    <row r="774" spans="2:23" ht="18.75" thickBot="1">
      <c r="B774" s="1048"/>
      <c r="C774" s="517"/>
      <c r="D774" s="1039" t="s">
        <v>1470</v>
      </c>
      <c r="E774" s="299" t="s">
        <v>1140</v>
      </c>
      <c r="F774" s="1183" t="s">
        <v>1141</v>
      </c>
      <c r="G774" s="1184"/>
      <c r="H774" s="1185"/>
      <c r="I774" s="281">
        <f>(IF($E893&lt;&gt;0,$I$2,IF($H893&lt;&gt;0,$I$2,"")))</f>
      </c>
      <c r="K774" s="1186" t="s">
        <v>1902</v>
      </c>
      <c r="L774" s="1186" t="s">
        <v>1903</v>
      </c>
      <c r="M774" s="1178" t="s">
        <v>1904</v>
      </c>
      <c r="N774" s="1178" t="s">
        <v>425</v>
      </c>
      <c r="O774" s="282"/>
      <c r="P774" s="1178" t="s">
        <v>1905</v>
      </c>
      <c r="Q774" s="1178" t="s">
        <v>1906</v>
      </c>
      <c r="R774" s="1178" t="s">
        <v>1937</v>
      </c>
      <c r="S774" s="1178" t="s">
        <v>426</v>
      </c>
      <c r="T774" s="535" t="s">
        <v>427</v>
      </c>
      <c r="U774" s="536"/>
      <c r="V774" s="537"/>
      <c r="W774" s="365"/>
    </row>
    <row r="775" spans="2:23" ht="55.5" customHeight="1" thickBot="1">
      <c r="B775" s="242" t="s">
        <v>1046</v>
      </c>
      <c r="C775" s="243" t="s">
        <v>1142</v>
      </c>
      <c r="D775" s="1049" t="s">
        <v>1471</v>
      </c>
      <c r="E775" s="303">
        <v>2014</v>
      </c>
      <c r="F775" s="518" t="s">
        <v>1464</v>
      </c>
      <c r="G775" s="518" t="s">
        <v>1463</v>
      </c>
      <c r="H775" s="517" t="s">
        <v>1462</v>
      </c>
      <c r="I775" s="281">
        <f>(IF($E893&lt;&gt;0,$I$2,IF($H893&lt;&gt;0,$I$2,"")))</f>
      </c>
      <c r="K775" s="1179"/>
      <c r="L775" s="1180"/>
      <c r="M775" s="1179"/>
      <c r="N775" s="1180"/>
      <c r="O775" s="282"/>
      <c r="P775" s="1181"/>
      <c r="Q775" s="1181"/>
      <c r="R775" s="1181"/>
      <c r="S775" s="1181"/>
      <c r="T775" s="538">
        <v>2014</v>
      </c>
      <c r="U775" s="538">
        <v>2015</v>
      </c>
      <c r="V775" s="538" t="s">
        <v>868</v>
      </c>
      <c r="W775" s="541" t="s">
        <v>428</v>
      </c>
    </row>
    <row r="776" spans="2:23" ht="69" customHeight="1" thickBot="1">
      <c r="B776" s="1040"/>
      <c r="C776" s="517"/>
      <c r="D776" s="370" t="s">
        <v>712</v>
      </c>
      <c r="E776" s="371" t="s">
        <v>429</v>
      </c>
      <c r="F776" s="371" t="s">
        <v>430</v>
      </c>
      <c r="G776" s="371" t="s">
        <v>1479</v>
      </c>
      <c r="H776" s="873" t="s">
        <v>1480</v>
      </c>
      <c r="I776" s="281">
        <f>(IF($E893&lt;&gt;0,$I$2,IF($H893&lt;&gt;0,$I$2,"")))</f>
      </c>
      <c r="K776" s="372" t="s">
        <v>431</v>
      </c>
      <c r="L776" s="372" t="s">
        <v>432</v>
      </c>
      <c r="M776" s="373" t="s">
        <v>433</v>
      </c>
      <c r="N776" s="373" t="s">
        <v>434</v>
      </c>
      <c r="O776" s="282"/>
      <c r="P776" s="1038" t="s">
        <v>435</v>
      </c>
      <c r="Q776" s="1038" t="s">
        <v>436</v>
      </c>
      <c r="R776" s="1038" t="s">
        <v>437</v>
      </c>
      <c r="S776" s="1038" t="s">
        <v>438</v>
      </c>
      <c r="T776" s="1038" t="s">
        <v>1430</v>
      </c>
      <c r="U776" s="1038" t="s">
        <v>1431</v>
      </c>
      <c r="V776" s="1038" t="s">
        <v>1432</v>
      </c>
      <c r="W776" s="542" t="s">
        <v>1433</v>
      </c>
    </row>
    <row r="777" spans="2:23" ht="108.75" thickBot="1">
      <c r="B777" s="299"/>
      <c r="C777" s="1051" t="e">
        <f>VLOOKUP(D777,OP_LIST2,2,FALSE)</f>
        <v>#N/A</v>
      </c>
      <c r="D777" s="1052" t="s">
        <v>318</v>
      </c>
      <c r="E777" s="543"/>
      <c r="F777" s="485"/>
      <c r="G777" s="485"/>
      <c r="H777" s="378"/>
      <c r="I777" s="281">
        <f>(IF($E893&lt;&gt;0,$I$2,IF($H893&lt;&gt;0,$I$2,"")))</f>
      </c>
      <c r="K777" s="544" t="s">
        <v>1434</v>
      </c>
      <c r="L777" s="544" t="s">
        <v>1434</v>
      </c>
      <c r="M777" s="544" t="s">
        <v>1435</v>
      </c>
      <c r="N777" s="544" t="s">
        <v>1436</v>
      </c>
      <c r="O777" s="282"/>
      <c r="P777" s="544" t="s">
        <v>1434</v>
      </c>
      <c r="Q777" s="544" t="s">
        <v>1434</v>
      </c>
      <c r="R777" s="544" t="s">
        <v>1472</v>
      </c>
      <c r="S777" s="544" t="s">
        <v>1438</v>
      </c>
      <c r="T777" s="544" t="s">
        <v>1434</v>
      </c>
      <c r="U777" s="544" t="s">
        <v>1434</v>
      </c>
      <c r="V777" s="544" t="s">
        <v>1434</v>
      </c>
      <c r="W777" s="381" t="s">
        <v>1439</v>
      </c>
    </row>
    <row r="778" spans="2:23" ht="18.75" thickBot="1">
      <c r="B778" s="1048"/>
      <c r="C778" s="1053">
        <f>VLOOKUP(D779,EBK_DEIN2,2,FALSE)</f>
        <v>0</v>
      </c>
      <c r="D778" s="1039" t="s">
        <v>1916</v>
      </c>
      <c r="E778" s="485"/>
      <c r="F778" s="485"/>
      <c r="G778" s="485"/>
      <c r="H778" s="378"/>
      <c r="I778" s="281">
        <f>(IF($E893&lt;&gt;0,$I$2,IF($H893&lt;&gt;0,$I$2,"")))</f>
      </c>
      <c r="K778" s="545"/>
      <c r="L778" s="545"/>
      <c r="M778" s="428"/>
      <c r="N778" s="546"/>
      <c r="O778" s="282"/>
      <c r="P778" s="545"/>
      <c r="Q778" s="545"/>
      <c r="R778" s="428"/>
      <c r="S778" s="546"/>
      <c r="T778" s="545"/>
      <c r="U778" s="428"/>
      <c r="V778" s="546"/>
      <c r="W778" s="547"/>
    </row>
    <row r="779" spans="2:23" ht="18">
      <c r="B779" s="548"/>
      <c r="C779" s="302"/>
      <c r="D779" s="926" t="s">
        <v>73</v>
      </c>
      <c r="E779" s="485"/>
      <c r="F779" s="485"/>
      <c r="G779" s="485"/>
      <c r="H779" s="378"/>
      <c r="I779" s="281">
        <f>(IF($E893&lt;&gt;0,$I$2,IF($H893&lt;&gt;0,$I$2,"")))</f>
      </c>
      <c r="K779" s="545"/>
      <c r="L779" s="545"/>
      <c r="M779" s="428"/>
      <c r="N779" s="549">
        <f>SUMIF(N782:N783,"&lt;0")+SUMIF(N785:N789,"&lt;0")+SUMIF(N791:N796,"&lt;0")+SUMIF(N798:N814,"&lt;0")+SUMIF(N820:N824,"&lt;0")+SUMIF(N826:N831,"&lt;0")+SUMIF(N833:N838,"&lt;0")+SUMIF(N846:N847,"&lt;0")+SUMIF(N850:N855,"&lt;0")+SUMIF(N857:N862,"&lt;0")+SUMIF(N866,"&lt;0")+SUMIF(N868:N874,"&lt;0")+SUMIF(N876:N878,"&lt;0")+SUMIF(N880:N883,"&lt;0")+SUMIF(N885:N886,"&lt;0")+SUMIF(N889,"&lt;0")</f>
        <v>0</v>
      </c>
      <c r="O779" s="282"/>
      <c r="P779" s="545"/>
      <c r="Q779" s="545"/>
      <c r="R779" s="428"/>
      <c r="S779" s="549">
        <f>SUMIF(S782:S783,"&lt;0")+SUMIF(S785:S789,"&lt;0")+SUMIF(S791:S796,"&lt;0")+SUMIF(S798:S814,"&lt;0")+SUMIF(S820:S824,"&lt;0")+SUMIF(S826:S831,"&lt;0")+SUMIF(S833:S838,"&lt;0")+SUMIF(S846:S847,"&lt;0")+SUMIF(S850:S855,"&lt;0")+SUMIF(S857:S862,"&lt;0")+SUMIF(S866,"&lt;0")+SUMIF(S868:S874,"&lt;0")+SUMIF(S876:S878,"&lt;0")+SUMIF(S880:S883,"&lt;0")+SUMIF(S885:S886,"&lt;0")+SUMIF(S889,"&lt;0")</f>
        <v>0</v>
      </c>
      <c r="T779" s="545"/>
      <c r="U779" s="428"/>
      <c r="V779" s="546"/>
      <c r="W779" s="383"/>
    </row>
    <row r="780" spans="2:23" ht="18.75" thickBot="1">
      <c r="B780" s="454"/>
      <c r="C780" s="302"/>
      <c r="D780" s="366" t="s">
        <v>1473</v>
      </c>
      <c r="E780" s="485"/>
      <c r="F780" s="485"/>
      <c r="G780" s="485"/>
      <c r="H780" s="378"/>
      <c r="I780" s="281">
        <f>(IF($E893&lt;&gt;0,$I$2,IF($H893&lt;&gt;0,$I$2,"")))</f>
      </c>
      <c r="K780" s="545"/>
      <c r="L780" s="545"/>
      <c r="M780" s="428"/>
      <c r="N780" s="546"/>
      <c r="O780" s="282"/>
      <c r="P780" s="545"/>
      <c r="Q780" s="545"/>
      <c r="R780" s="428"/>
      <c r="S780" s="546"/>
      <c r="T780" s="545"/>
      <c r="U780" s="428"/>
      <c r="V780" s="546"/>
      <c r="W780" s="385"/>
    </row>
    <row r="781" spans="2:23" ht="18.75" thickBot="1">
      <c r="B781" s="205">
        <v>100</v>
      </c>
      <c r="C781" s="1173" t="s">
        <v>714</v>
      </c>
      <c r="D781" s="1174"/>
      <c r="E781" s="625">
        <f>SUM(E782:E783)</f>
        <v>0</v>
      </c>
      <c r="F781" s="643">
        <f>SUM(F782:F783)</f>
        <v>0</v>
      </c>
      <c r="G781" s="550">
        <f>SUM(G782:G783)</f>
        <v>0</v>
      </c>
      <c r="H781" s="550">
        <f>SUM(H782:H783)</f>
        <v>0</v>
      </c>
      <c r="I781" s="308">
        <f>(IF($E781&lt;&gt;0,$I$2,IF($H781&lt;&gt;0,$I$2,"")))</f>
      </c>
      <c r="J781" s="309"/>
      <c r="K781" s="386">
        <f>SUM(K782:K783)</f>
        <v>0</v>
      </c>
      <c r="L781" s="387">
        <f>SUM(L782:L783)</f>
        <v>0</v>
      </c>
      <c r="M781" s="551">
        <f>SUM(M782:M783)</f>
        <v>0</v>
      </c>
      <c r="N781" s="552">
        <f>SUM(N782:N783)</f>
        <v>0</v>
      </c>
      <c r="O781" s="309"/>
      <c r="P781" s="388"/>
      <c r="Q781" s="553"/>
      <c r="R781" s="554"/>
      <c r="S781" s="553"/>
      <c r="T781" s="553"/>
      <c r="U781" s="553"/>
      <c r="V781" s="555"/>
      <c r="W781" s="389">
        <f>S781-T781-U781-V781</f>
        <v>0</v>
      </c>
    </row>
    <row r="782" spans="2:23" ht="18.75" thickBot="1">
      <c r="B782" s="182"/>
      <c r="C782" s="186">
        <v>101</v>
      </c>
      <c r="D782" s="179" t="s">
        <v>715</v>
      </c>
      <c r="E782" s="593"/>
      <c r="F782" s="596"/>
      <c r="G782" s="310"/>
      <c r="H782" s="826">
        <f>F782+G782</f>
        <v>0</v>
      </c>
      <c r="I782" s="308">
        <f aca="true" t="shared" si="140" ref="I782:I845">(IF($E782&lt;&gt;0,$I$2,IF($H782&lt;&gt;0,$I$2,"")))</f>
      </c>
      <c r="J782" s="309"/>
      <c r="K782" s="556"/>
      <c r="L782" s="319"/>
      <c r="M782" s="391">
        <f>H782</f>
        <v>0</v>
      </c>
      <c r="N782" s="557">
        <f>K782+L782-M782</f>
        <v>0</v>
      </c>
      <c r="O782" s="309"/>
      <c r="P782" s="392"/>
      <c r="Q782" s="397"/>
      <c r="R782" s="397"/>
      <c r="S782" s="397"/>
      <c r="T782" s="397"/>
      <c r="U782" s="397"/>
      <c r="V782" s="558"/>
      <c r="W782" s="389">
        <f aca="true" t="shared" si="141" ref="W782:W845">S782-T782-U782-V782</f>
        <v>0</v>
      </c>
    </row>
    <row r="783" spans="1:23" ht="36" customHeight="1" thickBot="1">
      <c r="A783" s="287"/>
      <c r="B783" s="182"/>
      <c r="C783" s="178">
        <v>102</v>
      </c>
      <c r="D783" s="180" t="s">
        <v>716</v>
      </c>
      <c r="E783" s="593"/>
      <c r="F783" s="596"/>
      <c r="G783" s="310"/>
      <c r="H783" s="826">
        <f>F783+G783</f>
        <v>0</v>
      </c>
      <c r="I783" s="308">
        <f t="shared" si="140"/>
      </c>
      <c r="J783" s="309"/>
      <c r="K783" s="556"/>
      <c r="L783" s="319"/>
      <c r="M783" s="391">
        <f>H783</f>
        <v>0</v>
      </c>
      <c r="N783" s="557">
        <f aca="true" t="shared" si="142" ref="N783:N824">K783+L783-M783</f>
        <v>0</v>
      </c>
      <c r="O783" s="309"/>
      <c r="P783" s="392"/>
      <c r="Q783" s="397"/>
      <c r="R783" s="397"/>
      <c r="S783" s="397"/>
      <c r="T783" s="397"/>
      <c r="U783" s="397"/>
      <c r="V783" s="558"/>
      <c r="W783" s="389">
        <f t="shared" si="141"/>
        <v>0</v>
      </c>
    </row>
    <row r="784" spans="1:23" ht="18.75" thickBot="1">
      <c r="A784" s="287"/>
      <c r="B784" s="181">
        <v>200</v>
      </c>
      <c r="C784" s="1175" t="s">
        <v>717</v>
      </c>
      <c r="D784" s="1175"/>
      <c r="E784" s="597">
        <f>SUM(E785:E789)</f>
        <v>0</v>
      </c>
      <c r="F784" s="393">
        <f>SUM(F785:F789)</f>
        <v>0</v>
      </c>
      <c r="G784" s="317">
        <f>SUM(G785:G789)</f>
        <v>0</v>
      </c>
      <c r="H784" s="317">
        <f>SUM(H785:H789)</f>
        <v>0</v>
      </c>
      <c r="I784" s="308">
        <f t="shared" si="140"/>
      </c>
      <c r="J784" s="309"/>
      <c r="K784" s="394">
        <f>SUM(K785:K789)</f>
        <v>0</v>
      </c>
      <c r="L784" s="395">
        <f>SUM(L785:L789)</f>
        <v>0</v>
      </c>
      <c r="M784" s="559">
        <f>SUM(M785:M789)</f>
        <v>0</v>
      </c>
      <c r="N784" s="560">
        <f>SUM(N785:N789)</f>
        <v>0</v>
      </c>
      <c r="O784" s="309"/>
      <c r="P784" s="396"/>
      <c r="Q784" s="407"/>
      <c r="R784" s="407"/>
      <c r="S784" s="407"/>
      <c r="T784" s="407"/>
      <c r="U784" s="407"/>
      <c r="V784" s="561"/>
      <c r="W784" s="389">
        <f t="shared" si="141"/>
        <v>0</v>
      </c>
    </row>
    <row r="785" spans="1:23" ht="18.75" thickBot="1">
      <c r="A785" s="287"/>
      <c r="B785" s="185"/>
      <c r="C785" s="186">
        <v>201</v>
      </c>
      <c r="D785" s="179" t="s">
        <v>718</v>
      </c>
      <c r="E785" s="593"/>
      <c r="F785" s="596"/>
      <c r="G785" s="310"/>
      <c r="H785" s="826">
        <f>F785+G785</f>
        <v>0</v>
      </c>
      <c r="I785" s="308">
        <f t="shared" si="140"/>
      </c>
      <c r="J785" s="309"/>
      <c r="K785" s="556"/>
      <c r="L785" s="319"/>
      <c r="M785" s="391">
        <f>H785</f>
        <v>0</v>
      </c>
      <c r="N785" s="557">
        <f t="shared" si="142"/>
        <v>0</v>
      </c>
      <c r="O785" s="309"/>
      <c r="P785" s="392"/>
      <c r="Q785" s="397"/>
      <c r="R785" s="397"/>
      <c r="S785" s="397"/>
      <c r="T785" s="397"/>
      <c r="U785" s="397"/>
      <c r="V785" s="558"/>
      <c r="W785" s="389">
        <f t="shared" si="141"/>
        <v>0</v>
      </c>
    </row>
    <row r="786" spans="1:23" ht="18.75" thickBot="1">
      <c r="A786" s="287"/>
      <c r="B786" s="177"/>
      <c r="C786" s="178">
        <v>202</v>
      </c>
      <c r="D786" s="187" t="s">
        <v>719</v>
      </c>
      <c r="E786" s="593"/>
      <c r="F786" s="596"/>
      <c r="G786" s="310"/>
      <c r="H786" s="826">
        <f>F786+G786</f>
        <v>0</v>
      </c>
      <c r="I786" s="308">
        <f t="shared" si="140"/>
      </c>
      <c r="J786" s="309"/>
      <c r="K786" s="556"/>
      <c r="L786" s="319"/>
      <c r="M786" s="391">
        <f>H786</f>
        <v>0</v>
      </c>
      <c r="N786" s="557">
        <f t="shared" si="142"/>
        <v>0</v>
      </c>
      <c r="O786" s="309"/>
      <c r="P786" s="392"/>
      <c r="Q786" s="397"/>
      <c r="R786" s="397"/>
      <c r="S786" s="397"/>
      <c r="T786" s="397"/>
      <c r="U786" s="397"/>
      <c r="V786" s="558"/>
      <c r="W786" s="389">
        <f t="shared" si="141"/>
        <v>0</v>
      </c>
    </row>
    <row r="787" spans="1:23" ht="32.25" thickBot="1">
      <c r="A787" s="287"/>
      <c r="B787" s="195"/>
      <c r="C787" s="178">
        <v>205</v>
      </c>
      <c r="D787" s="187" t="s">
        <v>1297</v>
      </c>
      <c r="E787" s="593"/>
      <c r="F787" s="596"/>
      <c r="G787" s="310"/>
      <c r="H787" s="826">
        <f>F787+G787</f>
        <v>0</v>
      </c>
      <c r="I787" s="308">
        <f t="shared" si="140"/>
      </c>
      <c r="J787" s="309"/>
      <c r="K787" s="556"/>
      <c r="L787" s="319"/>
      <c r="M787" s="391">
        <f>H787</f>
        <v>0</v>
      </c>
      <c r="N787" s="557">
        <f t="shared" si="142"/>
        <v>0</v>
      </c>
      <c r="O787" s="309"/>
      <c r="P787" s="392"/>
      <c r="Q787" s="397"/>
      <c r="R787" s="397"/>
      <c r="S787" s="397"/>
      <c r="T787" s="397"/>
      <c r="U787" s="397"/>
      <c r="V787" s="558"/>
      <c r="W787" s="389">
        <f t="shared" si="141"/>
        <v>0</v>
      </c>
    </row>
    <row r="788" spans="1:23" ht="18.75" thickBot="1">
      <c r="A788" s="287"/>
      <c r="B788" s="195"/>
      <c r="C788" s="178">
        <v>208</v>
      </c>
      <c r="D788" s="206" t="s">
        <v>1298</v>
      </c>
      <c r="E788" s="593"/>
      <c r="F788" s="596"/>
      <c r="G788" s="310"/>
      <c r="H788" s="826">
        <f>F788+G788</f>
        <v>0</v>
      </c>
      <c r="I788" s="308">
        <f t="shared" si="140"/>
      </c>
      <c r="J788" s="309"/>
      <c r="K788" s="556"/>
      <c r="L788" s="319"/>
      <c r="M788" s="391">
        <f>H788</f>
        <v>0</v>
      </c>
      <c r="N788" s="557">
        <f t="shared" si="142"/>
        <v>0</v>
      </c>
      <c r="O788" s="309"/>
      <c r="P788" s="392"/>
      <c r="Q788" s="397"/>
      <c r="R788" s="397"/>
      <c r="S788" s="397"/>
      <c r="T788" s="397"/>
      <c r="U788" s="397"/>
      <c r="V788" s="558"/>
      <c r="W788" s="389">
        <f t="shared" si="141"/>
        <v>0</v>
      </c>
    </row>
    <row r="789" spans="1:23" ht="18.75" thickBot="1">
      <c r="A789" s="287"/>
      <c r="B789" s="185"/>
      <c r="C789" s="184">
        <v>209</v>
      </c>
      <c r="D789" s="190" t="s">
        <v>1299</v>
      </c>
      <c r="E789" s="593"/>
      <c r="F789" s="596"/>
      <c r="G789" s="310"/>
      <c r="H789" s="826">
        <f>F789+G789</f>
        <v>0</v>
      </c>
      <c r="I789" s="308">
        <f t="shared" si="140"/>
      </c>
      <c r="J789" s="309"/>
      <c r="K789" s="556"/>
      <c r="L789" s="319"/>
      <c r="M789" s="391">
        <f>H789</f>
        <v>0</v>
      </c>
      <c r="N789" s="557">
        <f t="shared" si="142"/>
        <v>0</v>
      </c>
      <c r="O789" s="309"/>
      <c r="P789" s="392"/>
      <c r="Q789" s="397"/>
      <c r="R789" s="397"/>
      <c r="S789" s="397"/>
      <c r="T789" s="397"/>
      <c r="U789" s="397"/>
      <c r="V789" s="558"/>
      <c r="W789" s="389">
        <f t="shared" si="141"/>
        <v>0</v>
      </c>
    </row>
    <row r="790" spans="1:23" ht="18.75" thickBot="1">
      <c r="A790" s="287"/>
      <c r="B790" s="181">
        <v>500</v>
      </c>
      <c r="C790" s="1176" t="s">
        <v>1300</v>
      </c>
      <c r="D790" s="1176"/>
      <c r="E790" s="597">
        <f>SUM(E791:E795)</f>
        <v>0</v>
      </c>
      <c r="F790" s="393">
        <f>SUM(F791:F795)</f>
        <v>0</v>
      </c>
      <c r="G790" s="317">
        <f>SUM(G791:G795)</f>
        <v>0</v>
      </c>
      <c r="H790" s="317">
        <f>SUM(H791:H795)</f>
        <v>0</v>
      </c>
      <c r="I790" s="308">
        <f t="shared" si="140"/>
      </c>
      <c r="J790" s="309"/>
      <c r="K790" s="394">
        <f>SUM(K791:K795)</f>
        <v>0</v>
      </c>
      <c r="L790" s="395">
        <f>SUM(L791:L795)</f>
        <v>0</v>
      </c>
      <c r="M790" s="559">
        <f>SUM(M791:M795)</f>
        <v>0</v>
      </c>
      <c r="N790" s="560">
        <f>SUM(N791:N795)</f>
        <v>0</v>
      </c>
      <c r="O790" s="309"/>
      <c r="P790" s="396"/>
      <c r="Q790" s="407"/>
      <c r="R790" s="397"/>
      <c r="S790" s="407"/>
      <c r="T790" s="407"/>
      <c r="U790" s="407"/>
      <c r="V790" s="561"/>
      <c r="W790" s="389">
        <f t="shared" si="141"/>
        <v>0</v>
      </c>
    </row>
    <row r="791" spans="1:23" ht="32.25" thickBot="1">
      <c r="A791" s="287"/>
      <c r="B791" s="185"/>
      <c r="C791" s="207">
        <v>551</v>
      </c>
      <c r="D791" s="610" t="s">
        <v>1301</v>
      </c>
      <c r="E791" s="593"/>
      <c r="F791" s="596"/>
      <c r="G791" s="310"/>
      <c r="H791" s="826">
        <f aca="true" t="shared" si="143" ref="H791:H796">F791+G791</f>
        <v>0</v>
      </c>
      <c r="I791" s="308">
        <f t="shared" si="140"/>
      </c>
      <c r="J791" s="309"/>
      <c r="K791" s="556"/>
      <c r="L791" s="319"/>
      <c r="M791" s="391">
        <f aca="true" t="shared" si="144" ref="M791:M796">H791</f>
        <v>0</v>
      </c>
      <c r="N791" s="557">
        <f t="shared" si="142"/>
        <v>0</v>
      </c>
      <c r="O791" s="309"/>
      <c r="P791" s="392"/>
      <c r="Q791" s="397"/>
      <c r="R791" s="397"/>
      <c r="S791" s="397"/>
      <c r="T791" s="397"/>
      <c r="U791" s="397"/>
      <c r="V791" s="558"/>
      <c r="W791" s="389">
        <f t="shared" si="141"/>
        <v>0</v>
      </c>
    </row>
    <row r="792" spans="1:23" ht="18.75" thickBot="1">
      <c r="A792" s="328">
        <v>5</v>
      </c>
      <c r="B792" s="185"/>
      <c r="C792" s="208">
        <f>C791+1</f>
        <v>552</v>
      </c>
      <c r="D792" s="611" t="s">
        <v>1302</v>
      </c>
      <c r="E792" s="593"/>
      <c r="F792" s="596"/>
      <c r="G792" s="310"/>
      <c r="H792" s="826">
        <f t="shared" si="143"/>
        <v>0</v>
      </c>
      <c r="I792" s="308">
        <f t="shared" si="140"/>
      </c>
      <c r="J792" s="309"/>
      <c r="K792" s="556"/>
      <c r="L792" s="319"/>
      <c r="M792" s="391">
        <f t="shared" si="144"/>
        <v>0</v>
      </c>
      <c r="N792" s="557">
        <f t="shared" si="142"/>
        <v>0</v>
      </c>
      <c r="O792" s="309"/>
      <c r="P792" s="392"/>
      <c r="Q792" s="397"/>
      <c r="R792" s="397"/>
      <c r="S792" s="397"/>
      <c r="T792" s="397"/>
      <c r="U792" s="397"/>
      <c r="V792" s="558"/>
      <c r="W792" s="389">
        <f t="shared" si="141"/>
        <v>0</v>
      </c>
    </row>
    <row r="793" spans="1:23" ht="18.75" thickBot="1">
      <c r="A793" s="329">
        <v>10</v>
      </c>
      <c r="B793" s="185"/>
      <c r="C793" s="208">
        <v>560</v>
      </c>
      <c r="D793" s="612" t="s">
        <v>1303</v>
      </c>
      <c r="E793" s="593"/>
      <c r="F793" s="596"/>
      <c r="G793" s="310"/>
      <c r="H793" s="826">
        <f t="shared" si="143"/>
        <v>0</v>
      </c>
      <c r="I793" s="308">
        <f t="shared" si="140"/>
      </c>
      <c r="J793" s="309"/>
      <c r="K793" s="556"/>
      <c r="L793" s="319"/>
      <c r="M793" s="391">
        <f t="shared" si="144"/>
        <v>0</v>
      </c>
      <c r="N793" s="557">
        <f t="shared" si="142"/>
        <v>0</v>
      </c>
      <c r="O793" s="309"/>
      <c r="P793" s="392"/>
      <c r="Q793" s="397"/>
      <c r="R793" s="397"/>
      <c r="S793" s="397"/>
      <c r="T793" s="397"/>
      <c r="U793" s="397"/>
      <c r="V793" s="558"/>
      <c r="W793" s="389">
        <f t="shared" si="141"/>
        <v>0</v>
      </c>
    </row>
    <row r="794" spans="1:23" ht="18.75" thickBot="1">
      <c r="A794" s="329">
        <v>15</v>
      </c>
      <c r="B794" s="185"/>
      <c r="C794" s="208">
        <v>580</v>
      </c>
      <c r="D794" s="611" t="s">
        <v>1304</v>
      </c>
      <c r="E794" s="593"/>
      <c r="F794" s="596"/>
      <c r="G794" s="310"/>
      <c r="H794" s="826">
        <f t="shared" si="143"/>
        <v>0</v>
      </c>
      <c r="I794" s="308">
        <f t="shared" si="140"/>
      </c>
      <c r="J794" s="309"/>
      <c r="K794" s="556"/>
      <c r="L794" s="319"/>
      <c r="M794" s="391">
        <f t="shared" si="144"/>
        <v>0</v>
      </c>
      <c r="N794" s="557">
        <f t="shared" si="142"/>
        <v>0</v>
      </c>
      <c r="O794" s="309"/>
      <c r="P794" s="392"/>
      <c r="Q794" s="397"/>
      <c r="R794" s="397"/>
      <c r="S794" s="397"/>
      <c r="T794" s="397"/>
      <c r="U794" s="397"/>
      <c r="V794" s="558"/>
      <c r="W794" s="389">
        <f t="shared" si="141"/>
        <v>0</v>
      </c>
    </row>
    <row r="795" spans="1:23" ht="32.25" thickBot="1">
      <c r="A795" s="328">
        <v>35</v>
      </c>
      <c r="B795" s="185"/>
      <c r="C795" s="209">
        <v>590</v>
      </c>
      <c r="D795" s="613" t="s">
        <v>1305</v>
      </c>
      <c r="E795" s="593"/>
      <c r="F795" s="596"/>
      <c r="G795" s="310"/>
      <c r="H795" s="826">
        <f t="shared" si="143"/>
        <v>0</v>
      </c>
      <c r="I795" s="308">
        <f t="shared" si="140"/>
      </c>
      <c r="J795" s="309"/>
      <c r="K795" s="556"/>
      <c r="L795" s="319"/>
      <c r="M795" s="391">
        <f t="shared" si="144"/>
        <v>0</v>
      </c>
      <c r="N795" s="557">
        <f t="shared" si="142"/>
        <v>0</v>
      </c>
      <c r="O795" s="309"/>
      <c r="P795" s="392"/>
      <c r="Q795" s="397"/>
      <c r="R795" s="397"/>
      <c r="S795" s="397"/>
      <c r="T795" s="397"/>
      <c r="U795" s="397"/>
      <c r="V795" s="558"/>
      <c r="W795" s="389">
        <f t="shared" si="141"/>
        <v>0</v>
      </c>
    </row>
    <row r="796" spans="1:23" ht="18.75" thickBot="1">
      <c r="A796" s="329">
        <v>40</v>
      </c>
      <c r="B796" s="181">
        <v>800</v>
      </c>
      <c r="C796" s="1176" t="s">
        <v>1474</v>
      </c>
      <c r="D796" s="1176"/>
      <c r="E796" s="597"/>
      <c r="F796" s="602"/>
      <c r="G796" s="324"/>
      <c r="H796" s="826">
        <f t="shared" si="143"/>
        <v>0</v>
      </c>
      <c r="I796" s="308">
        <f t="shared" si="140"/>
      </c>
      <c r="J796" s="309"/>
      <c r="K796" s="563"/>
      <c r="L796" s="321"/>
      <c r="M796" s="391">
        <f t="shared" si="144"/>
        <v>0</v>
      </c>
      <c r="N796" s="557">
        <f t="shared" si="142"/>
        <v>0</v>
      </c>
      <c r="O796" s="309"/>
      <c r="P796" s="396"/>
      <c r="Q796" s="407"/>
      <c r="R796" s="397"/>
      <c r="S796" s="397"/>
      <c r="T796" s="407"/>
      <c r="U796" s="397"/>
      <c r="V796" s="558"/>
      <c r="W796" s="389">
        <f t="shared" si="141"/>
        <v>0</v>
      </c>
    </row>
    <row r="797" spans="1:23" ht="18.75" thickBot="1">
      <c r="A797" s="329">
        <v>45</v>
      </c>
      <c r="B797" s="181">
        <v>1000</v>
      </c>
      <c r="C797" s="1177" t="s">
        <v>1307</v>
      </c>
      <c r="D797" s="1177"/>
      <c r="E797" s="597">
        <f>SUM(E798:E814)</f>
        <v>0</v>
      </c>
      <c r="F797" s="393">
        <f>SUM(F798:F814)</f>
        <v>0</v>
      </c>
      <c r="G797" s="317">
        <f>SUM(G798:G814)</f>
        <v>0</v>
      </c>
      <c r="H797" s="317">
        <f>SUM(H798:H814)</f>
        <v>0</v>
      </c>
      <c r="I797" s="308">
        <f t="shared" si="140"/>
      </c>
      <c r="J797" s="309"/>
      <c r="K797" s="394">
        <f>SUM(K798:K814)</f>
        <v>0</v>
      </c>
      <c r="L797" s="395">
        <f>SUM(L798:L814)</f>
        <v>0</v>
      </c>
      <c r="M797" s="559">
        <f>SUM(M798:M814)</f>
        <v>0</v>
      </c>
      <c r="N797" s="560">
        <f>SUM(N798:N814)</f>
        <v>0</v>
      </c>
      <c r="O797" s="309"/>
      <c r="P797" s="394">
        <f aca="true" t="shared" si="145" ref="P797:V797">SUM(P798:P814)</f>
        <v>0</v>
      </c>
      <c r="Q797" s="395">
        <f t="shared" si="145"/>
        <v>0</v>
      </c>
      <c r="R797" s="395">
        <f t="shared" si="145"/>
        <v>0</v>
      </c>
      <c r="S797" s="395">
        <f t="shared" si="145"/>
        <v>0</v>
      </c>
      <c r="T797" s="395">
        <f t="shared" si="145"/>
        <v>0</v>
      </c>
      <c r="U797" s="395">
        <f t="shared" si="145"/>
        <v>0</v>
      </c>
      <c r="V797" s="560">
        <f t="shared" si="145"/>
        <v>0</v>
      </c>
      <c r="W797" s="389">
        <f t="shared" si="141"/>
        <v>0</v>
      </c>
    </row>
    <row r="798" spans="1:23" ht="18.75" thickBot="1">
      <c r="A798" s="329">
        <v>50</v>
      </c>
      <c r="B798" s="177"/>
      <c r="C798" s="186">
        <v>1011</v>
      </c>
      <c r="D798" s="210" t="s">
        <v>1308</v>
      </c>
      <c r="E798" s="593"/>
      <c r="F798" s="596"/>
      <c r="G798" s="310"/>
      <c r="H798" s="826">
        <f aca="true" t="shared" si="146" ref="H798:H814">F798+G798</f>
        <v>0</v>
      </c>
      <c r="I798" s="308">
        <f t="shared" si="140"/>
      </c>
      <c r="J798" s="309"/>
      <c r="K798" s="556"/>
      <c r="L798" s="319"/>
      <c r="M798" s="391">
        <f aca="true" t="shared" si="147" ref="M798:M814">H798</f>
        <v>0</v>
      </c>
      <c r="N798" s="557">
        <f t="shared" si="142"/>
        <v>0</v>
      </c>
      <c r="O798" s="309"/>
      <c r="P798" s="556"/>
      <c r="Q798" s="319"/>
      <c r="R798" s="564">
        <f aca="true" t="shared" si="148" ref="R798:R805">+IF(+(K798+L798)&gt;=H798,+L798,+(+H798-K798))</f>
        <v>0</v>
      </c>
      <c r="S798" s="391">
        <f>P798+Q798-R798</f>
        <v>0</v>
      </c>
      <c r="T798" s="319"/>
      <c r="U798" s="319"/>
      <c r="V798" s="320"/>
      <c r="W798" s="389">
        <f t="shared" si="141"/>
        <v>0</v>
      </c>
    </row>
    <row r="799" spans="1:23" ht="18.75" thickBot="1">
      <c r="A799" s="329">
        <v>55</v>
      </c>
      <c r="B799" s="177"/>
      <c r="C799" s="178">
        <v>1012</v>
      </c>
      <c r="D799" s="187" t="s">
        <v>1309</v>
      </c>
      <c r="E799" s="593"/>
      <c r="F799" s="596"/>
      <c r="G799" s="310"/>
      <c r="H799" s="826">
        <f t="shared" si="146"/>
        <v>0</v>
      </c>
      <c r="I799" s="308">
        <f t="shared" si="140"/>
      </c>
      <c r="J799" s="309"/>
      <c r="K799" s="556"/>
      <c r="L799" s="319"/>
      <c r="M799" s="391">
        <f t="shared" si="147"/>
        <v>0</v>
      </c>
      <c r="N799" s="557">
        <f t="shared" si="142"/>
        <v>0</v>
      </c>
      <c r="O799" s="309"/>
      <c r="P799" s="556"/>
      <c r="Q799" s="319"/>
      <c r="R799" s="564">
        <f t="shared" si="148"/>
        <v>0</v>
      </c>
      <c r="S799" s="391">
        <f aca="true" t="shared" si="149" ref="S799:S805">P799+Q799-R799</f>
        <v>0</v>
      </c>
      <c r="T799" s="319"/>
      <c r="U799" s="319"/>
      <c r="V799" s="320"/>
      <c r="W799" s="389">
        <f t="shared" si="141"/>
        <v>0</v>
      </c>
    </row>
    <row r="800" spans="1:23" ht="18.75" thickBot="1">
      <c r="A800" s="329">
        <v>60</v>
      </c>
      <c r="B800" s="177"/>
      <c r="C800" s="178">
        <v>1013</v>
      </c>
      <c r="D800" s="187" t="s">
        <v>1310</v>
      </c>
      <c r="E800" s="593"/>
      <c r="F800" s="596"/>
      <c r="G800" s="310"/>
      <c r="H800" s="826">
        <f t="shared" si="146"/>
        <v>0</v>
      </c>
      <c r="I800" s="308">
        <f t="shared" si="140"/>
      </c>
      <c r="J800" s="309"/>
      <c r="K800" s="556"/>
      <c r="L800" s="319"/>
      <c r="M800" s="391">
        <f t="shared" si="147"/>
        <v>0</v>
      </c>
      <c r="N800" s="557">
        <f t="shared" si="142"/>
        <v>0</v>
      </c>
      <c r="O800" s="309"/>
      <c r="P800" s="556"/>
      <c r="Q800" s="319"/>
      <c r="R800" s="564">
        <f t="shared" si="148"/>
        <v>0</v>
      </c>
      <c r="S800" s="391">
        <f t="shared" si="149"/>
        <v>0</v>
      </c>
      <c r="T800" s="319"/>
      <c r="U800" s="319"/>
      <c r="V800" s="320"/>
      <c r="W800" s="389">
        <f t="shared" si="141"/>
        <v>0</v>
      </c>
    </row>
    <row r="801" spans="1:23" ht="18.75" thickBot="1">
      <c r="A801" s="328">
        <v>65</v>
      </c>
      <c r="B801" s="177"/>
      <c r="C801" s="178">
        <v>1014</v>
      </c>
      <c r="D801" s="187" t="s">
        <v>1311</v>
      </c>
      <c r="E801" s="593"/>
      <c r="F801" s="596"/>
      <c r="G801" s="310"/>
      <c r="H801" s="826">
        <f t="shared" si="146"/>
        <v>0</v>
      </c>
      <c r="I801" s="308">
        <f t="shared" si="140"/>
      </c>
      <c r="J801" s="309"/>
      <c r="K801" s="556"/>
      <c r="L801" s="319"/>
      <c r="M801" s="391">
        <f t="shared" si="147"/>
        <v>0</v>
      </c>
      <c r="N801" s="557">
        <f t="shared" si="142"/>
        <v>0</v>
      </c>
      <c r="O801" s="309"/>
      <c r="P801" s="556"/>
      <c r="Q801" s="319"/>
      <c r="R801" s="564">
        <f t="shared" si="148"/>
        <v>0</v>
      </c>
      <c r="S801" s="391">
        <f t="shared" si="149"/>
        <v>0</v>
      </c>
      <c r="T801" s="319"/>
      <c r="U801" s="319"/>
      <c r="V801" s="320"/>
      <c r="W801" s="389">
        <f t="shared" si="141"/>
        <v>0</v>
      </c>
    </row>
    <row r="802" spans="1:23" ht="18.75" thickBot="1">
      <c r="A802" s="329">
        <v>70</v>
      </c>
      <c r="B802" s="177"/>
      <c r="C802" s="178">
        <v>1015</v>
      </c>
      <c r="D802" s="187" t="s">
        <v>1312</v>
      </c>
      <c r="E802" s="593"/>
      <c r="F802" s="596"/>
      <c r="G802" s="310"/>
      <c r="H802" s="826">
        <f t="shared" si="146"/>
        <v>0</v>
      </c>
      <c r="I802" s="308">
        <f t="shared" si="140"/>
      </c>
      <c r="J802" s="309"/>
      <c r="K802" s="556"/>
      <c r="L802" s="319"/>
      <c r="M802" s="391">
        <f t="shared" si="147"/>
        <v>0</v>
      </c>
      <c r="N802" s="557">
        <f t="shared" si="142"/>
        <v>0</v>
      </c>
      <c r="O802" s="309"/>
      <c r="P802" s="556"/>
      <c r="Q802" s="319"/>
      <c r="R802" s="564">
        <f t="shared" si="148"/>
        <v>0</v>
      </c>
      <c r="S802" s="391">
        <f t="shared" si="149"/>
        <v>0</v>
      </c>
      <c r="T802" s="319"/>
      <c r="U802" s="319"/>
      <c r="V802" s="320"/>
      <c r="W802" s="389">
        <f t="shared" si="141"/>
        <v>0</v>
      </c>
    </row>
    <row r="803" spans="1:23" ht="18.75" thickBot="1">
      <c r="A803" s="329">
        <v>75</v>
      </c>
      <c r="B803" s="177"/>
      <c r="C803" s="178">
        <v>1016</v>
      </c>
      <c r="D803" s="187" t="s">
        <v>1313</v>
      </c>
      <c r="E803" s="593"/>
      <c r="F803" s="596"/>
      <c r="G803" s="310"/>
      <c r="H803" s="826">
        <f t="shared" si="146"/>
        <v>0</v>
      </c>
      <c r="I803" s="308">
        <f t="shared" si="140"/>
      </c>
      <c r="J803" s="309"/>
      <c r="K803" s="556"/>
      <c r="L803" s="319"/>
      <c r="M803" s="391">
        <f t="shared" si="147"/>
        <v>0</v>
      </c>
      <c r="N803" s="557">
        <f t="shared" si="142"/>
        <v>0</v>
      </c>
      <c r="O803" s="309"/>
      <c r="P803" s="556"/>
      <c r="Q803" s="319"/>
      <c r="R803" s="564">
        <f t="shared" si="148"/>
        <v>0</v>
      </c>
      <c r="S803" s="391">
        <f t="shared" si="149"/>
        <v>0</v>
      </c>
      <c r="T803" s="319"/>
      <c r="U803" s="319"/>
      <c r="V803" s="320"/>
      <c r="W803" s="389">
        <f t="shared" si="141"/>
        <v>0</v>
      </c>
    </row>
    <row r="804" spans="1:23" ht="18.75" thickBot="1">
      <c r="A804" s="329">
        <v>80</v>
      </c>
      <c r="B804" s="182"/>
      <c r="C804" s="211">
        <v>1020</v>
      </c>
      <c r="D804" s="212" t="s">
        <v>1314</v>
      </c>
      <c r="E804" s="593"/>
      <c r="F804" s="596"/>
      <c r="G804" s="310"/>
      <c r="H804" s="826">
        <f t="shared" si="146"/>
        <v>0</v>
      </c>
      <c r="I804" s="308">
        <f t="shared" si="140"/>
      </c>
      <c r="J804" s="309"/>
      <c r="K804" s="556"/>
      <c r="L804" s="319"/>
      <c r="M804" s="391">
        <f t="shared" si="147"/>
        <v>0</v>
      </c>
      <c r="N804" s="557">
        <f t="shared" si="142"/>
        <v>0</v>
      </c>
      <c r="O804" s="309"/>
      <c r="P804" s="556"/>
      <c r="Q804" s="319"/>
      <c r="R804" s="564">
        <f t="shared" si="148"/>
        <v>0</v>
      </c>
      <c r="S804" s="391">
        <f t="shared" si="149"/>
        <v>0</v>
      </c>
      <c r="T804" s="319"/>
      <c r="U804" s="319"/>
      <c r="V804" s="320"/>
      <c r="W804" s="389">
        <f t="shared" si="141"/>
        <v>0</v>
      </c>
    </row>
    <row r="805" spans="1:23" ht="18.75" thickBot="1">
      <c r="A805" s="329">
        <v>85</v>
      </c>
      <c r="B805" s="177"/>
      <c r="C805" s="178">
        <v>1030</v>
      </c>
      <c r="D805" s="187" t="s">
        <v>1315</v>
      </c>
      <c r="E805" s="593"/>
      <c r="F805" s="596"/>
      <c r="G805" s="310"/>
      <c r="H805" s="826">
        <f t="shared" si="146"/>
        <v>0</v>
      </c>
      <c r="I805" s="308">
        <f t="shared" si="140"/>
      </c>
      <c r="J805" s="309"/>
      <c r="K805" s="556"/>
      <c r="L805" s="319"/>
      <c r="M805" s="391">
        <f t="shared" si="147"/>
        <v>0</v>
      </c>
      <c r="N805" s="557">
        <f t="shared" si="142"/>
        <v>0</v>
      </c>
      <c r="O805" s="309"/>
      <c r="P805" s="556"/>
      <c r="Q805" s="319"/>
      <c r="R805" s="564">
        <f t="shared" si="148"/>
        <v>0</v>
      </c>
      <c r="S805" s="391">
        <f t="shared" si="149"/>
        <v>0</v>
      </c>
      <c r="T805" s="319"/>
      <c r="U805" s="319"/>
      <c r="V805" s="320"/>
      <c r="W805" s="389">
        <f t="shared" si="141"/>
        <v>0</v>
      </c>
    </row>
    <row r="806" spans="1:23" ht="18.75" thickBot="1">
      <c r="A806" s="329">
        <v>90</v>
      </c>
      <c r="B806" s="177"/>
      <c r="C806" s="211">
        <v>1051</v>
      </c>
      <c r="D806" s="214" t="s">
        <v>1316</v>
      </c>
      <c r="E806" s="593"/>
      <c r="F806" s="596"/>
      <c r="G806" s="310"/>
      <c r="H806" s="826">
        <f t="shared" si="146"/>
        <v>0</v>
      </c>
      <c r="I806" s="308">
        <f t="shared" si="140"/>
      </c>
      <c r="J806" s="309"/>
      <c r="K806" s="556"/>
      <c r="L806" s="319"/>
      <c r="M806" s="391">
        <f t="shared" si="147"/>
        <v>0</v>
      </c>
      <c r="N806" s="557">
        <f t="shared" si="142"/>
        <v>0</v>
      </c>
      <c r="O806" s="309"/>
      <c r="P806" s="392"/>
      <c r="Q806" s="397"/>
      <c r="R806" s="397"/>
      <c r="S806" s="397"/>
      <c r="T806" s="397"/>
      <c r="U806" s="397"/>
      <c r="V806" s="558"/>
      <c r="W806" s="389">
        <f t="shared" si="141"/>
        <v>0</v>
      </c>
    </row>
    <row r="807" spans="1:23" ht="18.75" thickBot="1">
      <c r="A807" s="328">
        <v>115</v>
      </c>
      <c r="B807" s="177"/>
      <c r="C807" s="178">
        <v>1052</v>
      </c>
      <c r="D807" s="187" t="s">
        <v>1317</v>
      </c>
      <c r="E807" s="593"/>
      <c r="F807" s="596"/>
      <c r="G807" s="310"/>
      <c r="H807" s="826">
        <f t="shared" si="146"/>
        <v>0</v>
      </c>
      <c r="I807" s="308">
        <f t="shared" si="140"/>
      </c>
      <c r="J807" s="309"/>
      <c r="K807" s="556"/>
      <c r="L807" s="319"/>
      <c r="M807" s="391">
        <f t="shared" si="147"/>
        <v>0</v>
      </c>
      <c r="N807" s="557">
        <f t="shared" si="142"/>
        <v>0</v>
      </c>
      <c r="O807" s="309"/>
      <c r="P807" s="392"/>
      <c r="Q807" s="397"/>
      <c r="R807" s="397"/>
      <c r="S807" s="397"/>
      <c r="T807" s="397"/>
      <c r="U807" s="397"/>
      <c r="V807" s="558"/>
      <c r="W807" s="389">
        <f t="shared" si="141"/>
        <v>0</v>
      </c>
    </row>
    <row r="808" spans="1:23" ht="32.25" thickBot="1">
      <c r="A808" s="328">
        <v>125</v>
      </c>
      <c r="B808" s="177"/>
      <c r="C808" s="215">
        <v>1053</v>
      </c>
      <c r="D808" s="216" t="s">
        <v>1318</v>
      </c>
      <c r="E808" s="593"/>
      <c r="F808" s="596"/>
      <c r="G808" s="310"/>
      <c r="H808" s="826">
        <f t="shared" si="146"/>
        <v>0</v>
      </c>
      <c r="I808" s="308">
        <f t="shared" si="140"/>
      </c>
      <c r="J808" s="309"/>
      <c r="K808" s="556"/>
      <c r="L808" s="319"/>
      <c r="M808" s="391">
        <f t="shared" si="147"/>
        <v>0</v>
      </c>
      <c r="N808" s="557">
        <f t="shared" si="142"/>
        <v>0</v>
      </c>
      <c r="O808" s="309"/>
      <c r="P808" s="392"/>
      <c r="Q808" s="397"/>
      <c r="R808" s="397"/>
      <c r="S808" s="397"/>
      <c r="T808" s="397"/>
      <c r="U808" s="397"/>
      <c r="V808" s="558"/>
      <c r="W808" s="389">
        <f t="shared" si="141"/>
        <v>0</v>
      </c>
    </row>
    <row r="809" spans="1:23" ht="18.75" thickBot="1">
      <c r="A809" s="329">
        <v>130</v>
      </c>
      <c r="B809" s="177"/>
      <c r="C809" s="178">
        <v>1062</v>
      </c>
      <c r="D809" s="180" t="s">
        <v>1319</v>
      </c>
      <c r="E809" s="593"/>
      <c r="F809" s="596"/>
      <c r="G809" s="310"/>
      <c r="H809" s="826">
        <f t="shared" si="146"/>
        <v>0</v>
      </c>
      <c r="I809" s="308">
        <f t="shared" si="140"/>
      </c>
      <c r="J809" s="309"/>
      <c r="K809" s="556"/>
      <c r="L809" s="319"/>
      <c r="M809" s="391">
        <f t="shared" si="147"/>
        <v>0</v>
      </c>
      <c r="N809" s="557">
        <f t="shared" si="142"/>
        <v>0</v>
      </c>
      <c r="O809" s="309"/>
      <c r="P809" s="556"/>
      <c r="Q809" s="319"/>
      <c r="R809" s="564">
        <f>+IF(+(K809+L809)&gt;=H809,+L809,+(+H809-K809))</f>
        <v>0</v>
      </c>
      <c r="S809" s="391">
        <f>P809+Q809-R809</f>
        <v>0</v>
      </c>
      <c r="T809" s="319"/>
      <c r="U809" s="319"/>
      <c r="V809" s="320"/>
      <c r="W809" s="389">
        <f t="shared" si="141"/>
        <v>0</v>
      </c>
    </row>
    <row r="810" spans="1:23" ht="18.75" thickBot="1">
      <c r="A810" s="329">
        <v>135</v>
      </c>
      <c r="B810" s="177"/>
      <c r="C810" s="178">
        <v>1063</v>
      </c>
      <c r="D810" s="180" t="s">
        <v>1320</v>
      </c>
      <c r="E810" s="593"/>
      <c r="F810" s="596"/>
      <c r="G810" s="310"/>
      <c r="H810" s="826">
        <f t="shared" si="146"/>
        <v>0</v>
      </c>
      <c r="I810" s="308">
        <f t="shared" si="140"/>
      </c>
      <c r="J810" s="309"/>
      <c r="K810" s="556"/>
      <c r="L810" s="319"/>
      <c r="M810" s="391">
        <f t="shared" si="147"/>
        <v>0</v>
      </c>
      <c r="N810" s="557">
        <f t="shared" si="142"/>
        <v>0</v>
      </c>
      <c r="O810" s="309"/>
      <c r="P810" s="392"/>
      <c r="Q810" s="397"/>
      <c r="R810" s="397"/>
      <c r="S810" s="397"/>
      <c r="T810" s="397"/>
      <c r="U810" s="397"/>
      <c r="V810" s="558"/>
      <c r="W810" s="389">
        <f t="shared" si="141"/>
        <v>0</v>
      </c>
    </row>
    <row r="811" spans="1:23" ht="18.75" thickBot="1">
      <c r="A811" s="329">
        <v>140</v>
      </c>
      <c r="B811" s="177"/>
      <c r="C811" s="215">
        <v>1069</v>
      </c>
      <c r="D811" s="217" t="s">
        <v>1321</v>
      </c>
      <c r="E811" s="593"/>
      <c r="F811" s="596"/>
      <c r="G811" s="310"/>
      <c r="H811" s="826">
        <f t="shared" si="146"/>
        <v>0</v>
      </c>
      <c r="I811" s="308">
        <f t="shared" si="140"/>
      </c>
      <c r="J811" s="309"/>
      <c r="K811" s="556"/>
      <c r="L811" s="319"/>
      <c r="M811" s="391">
        <f t="shared" si="147"/>
        <v>0</v>
      </c>
      <c r="N811" s="557">
        <f t="shared" si="142"/>
        <v>0</v>
      </c>
      <c r="O811" s="309"/>
      <c r="P811" s="556"/>
      <c r="Q811" s="319"/>
      <c r="R811" s="564">
        <f>+IF(+(K811+L811)&gt;=H811,+L811,+(+H811-K811))</f>
        <v>0</v>
      </c>
      <c r="S811" s="391">
        <f>P811+Q811-R811</f>
        <v>0</v>
      </c>
      <c r="T811" s="319"/>
      <c r="U811" s="319"/>
      <c r="V811" s="320"/>
      <c r="W811" s="389">
        <f t="shared" si="141"/>
        <v>0</v>
      </c>
    </row>
    <row r="812" spans="1:23" ht="30.75" thickBot="1">
      <c r="A812" s="329">
        <v>145</v>
      </c>
      <c r="B812" s="182"/>
      <c r="C812" s="178">
        <v>1091</v>
      </c>
      <c r="D812" s="187" t="s">
        <v>1322</v>
      </c>
      <c r="E812" s="593"/>
      <c r="F812" s="596"/>
      <c r="G812" s="310"/>
      <c r="H812" s="826">
        <f t="shared" si="146"/>
        <v>0</v>
      </c>
      <c r="I812" s="308">
        <f t="shared" si="140"/>
      </c>
      <c r="J812" s="309"/>
      <c r="K812" s="556"/>
      <c r="L812" s="319"/>
      <c r="M812" s="391">
        <f t="shared" si="147"/>
        <v>0</v>
      </c>
      <c r="N812" s="557">
        <f t="shared" si="142"/>
        <v>0</v>
      </c>
      <c r="O812" s="309"/>
      <c r="P812" s="556"/>
      <c r="Q812" s="319"/>
      <c r="R812" s="564">
        <f>+IF(+(K812+L812)&gt;=H812,+L812,+(+H812-K812))</f>
        <v>0</v>
      </c>
      <c r="S812" s="391">
        <f>P812+Q812-R812</f>
        <v>0</v>
      </c>
      <c r="T812" s="319"/>
      <c r="U812" s="319"/>
      <c r="V812" s="320"/>
      <c r="W812" s="389">
        <f t="shared" si="141"/>
        <v>0</v>
      </c>
    </row>
    <row r="813" spans="1:23" ht="18.75" thickBot="1">
      <c r="A813" s="329">
        <v>150</v>
      </c>
      <c r="B813" s="177"/>
      <c r="C813" s="178">
        <v>1092</v>
      </c>
      <c r="D813" s="187" t="s">
        <v>1572</v>
      </c>
      <c r="E813" s="593"/>
      <c r="F813" s="596"/>
      <c r="G813" s="310"/>
      <c r="H813" s="826">
        <f t="shared" si="146"/>
        <v>0</v>
      </c>
      <c r="I813" s="308">
        <f t="shared" si="140"/>
      </c>
      <c r="J813" s="309"/>
      <c r="K813" s="556"/>
      <c r="L813" s="319"/>
      <c r="M813" s="391">
        <f t="shared" si="147"/>
        <v>0</v>
      </c>
      <c r="N813" s="557">
        <f t="shared" si="142"/>
        <v>0</v>
      </c>
      <c r="O813" s="309"/>
      <c r="P813" s="392"/>
      <c r="Q813" s="397"/>
      <c r="R813" s="397"/>
      <c r="S813" s="397"/>
      <c r="T813" s="397"/>
      <c r="U813" s="397"/>
      <c r="V813" s="558"/>
      <c r="W813" s="389">
        <f t="shared" si="141"/>
        <v>0</v>
      </c>
    </row>
    <row r="814" spans="1:23" ht="18.75" thickBot="1">
      <c r="A814" s="329">
        <v>155</v>
      </c>
      <c r="B814" s="177"/>
      <c r="C814" s="184">
        <v>1098</v>
      </c>
      <c r="D814" s="188" t="s">
        <v>1323</v>
      </c>
      <c r="E814" s="593"/>
      <c r="F814" s="596"/>
      <c r="G814" s="310"/>
      <c r="H814" s="826">
        <f t="shared" si="146"/>
        <v>0</v>
      </c>
      <c r="I814" s="308">
        <f t="shared" si="140"/>
      </c>
      <c r="J814" s="309"/>
      <c r="K814" s="556"/>
      <c r="L814" s="319"/>
      <c r="M814" s="391">
        <f t="shared" si="147"/>
        <v>0</v>
      </c>
      <c r="N814" s="557">
        <f t="shared" si="142"/>
        <v>0</v>
      </c>
      <c r="O814" s="309"/>
      <c r="P814" s="556"/>
      <c r="Q814" s="319"/>
      <c r="R814" s="564">
        <f>+IF(+(K814+L814)&gt;=H814,+L814,+(+H814-K814))</f>
        <v>0</v>
      </c>
      <c r="S814" s="391">
        <f>P814+Q814-R814</f>
        <v>0</v>
      </c>
      <c r="T814" s="319"/>
      <c r="U814" s="319"/>
      <c r="V814" s="320"/>
      <c r="W814" s="389">
        <f t="shared" si="141"/>
        <v>0</v>
      </c>
    </row>
    <row r="815" spans="1:23" ht="18.75" thickBot="1">
      <c r="A815" s="329">
        <v>160</v>
      </c>
      <c r="B815" s="181">
        <v>1900</v>
      </c>
      <c r="C815" s="1165" t="s">
        <v>1329</v>
      </c>
      <c r="D815" s="1165"/>
      <c r="E815" s="597">
        <f>SUM(E816:E818)</f>
        <v>0</v>
      </c>
      <c r="F815" s="393">
        <f>SUM(F816:F818)</f>
        <v>0</v>
      </c>
      <c r="G815" s="317">
        <f>SUM(G816:G818)</f>
        <v>0</v>
      </c>
      <c r="H815" s="317">
        <f>SUM(H816:H818)</f>
        <v>0</v>
      </c>
      <c r="I815" s="308">
        <f t="shared" si="140"/>
      </c>
      <c r="J815" s="309"/>
      <c r="K815" s="394">
        <f>SUM(K816:K818)</f>
        <v>0</v>
      </c>
      <c r="L815" s="395">
        <f>SUM(L816:L818)</f>
        <v>0</v>
      </c>
      <c r="M815" s="559">
        <f>SUM(M816:M818)</f>
        <v>0</v>
      </c>
      <c r="N815" s="560">
        <f>SUM(N816:N818)</f>
        <v>0</v>
      </c>
      <c r="O815" s="309"/>
      <c r="P815" s="396"/>
      <c r="Q815" s="407"/>
      <c r="R815" s="407"/>
      <c r="S815" s="407"/>
      <c r="T815" s="407"/>
      <c r="U815" s="407"/>
      <c r="V815" s="561"/>
      <c r="W815" s="389">
        <f>S815-T815-U815-V815</f>
        <v>0</v>
      </c>
    </row>
    <row r="816" spans="1:23" ht="18.75" thickBot="1">
      <c r="A816" s="329">
        <v>165</v>
      </c>
      <c r="B816" s="177"/>
      <c r="C816" s="186">
        <v>1901</v>
      </c>
      <c r="D816" s="179" t="s">
        <v>856</v>
      </c>
      <c r="E816" s="593"/>
      <c r="F816" s="596"/>
      <c r="G816" s="310"/>
      <c r="H816" s="826">
        <f>F816+G816</f>
        <v>0</v>
      </c>
      <c r="I816" s="308">
        <f t="shared" si="140"/>
      </c>
      <c r="J816" s="309"/>
      <c r="K816" s="556"/>
      <c r="L816" s="319"/>
      <c r="M816" s="391">
        <f>H816</f>
        <v>0</v>
      </c>
      <c r="N816" s="557">
        <f>K816+L816-M816</f>
        <v>0</v>
      </c>
      <c r="O816" s="309"/>
      <c r="P816" s="392"/>
      <c r="Q816" s="397"/>
      <c r="R816" s="397"/>
      <c r="S816" s="397"/>
      <c r="T816" s="397"/>
      <c r="U816" s="397"/>
      <c r="V816" s="558"/>
      <c r="W816" s="389">
        <f>S816-T816-U816-V816</f>
        <v>0</v>
      </c>
    </row>
    <row r="817" spans="1:23" ht="18.75" thickBot="1">
      <c r="A817" s="329">
        <v>175</v>
      </c>
      <c r="B817" s="177"/>
      <c r="C817" s="178">
        <v>1981</v>
      </c>
      <c r="D817" s="180" t="s">
        <v>857</v>
      </c>
      <c r="E817" s="593"/>
      <c r="F817" s="596"/>
      <c r="G817" s="310"/>
      <c r="H817" s="826">
        <f>F817+G817</f>
        <v>0</v>
      </c>
      <c r="I817" s="308">
        <f t="shared" si="140"/>
      </c>
      <c r="J817" s="309"/>
      <c r="K817" s="556"/>
      <c r="L817" s="319"/>
      <c r="M817" s="391">
        <f>H817</f>
        <v>0</v>
      </c>
      <c r="N817" s="557">
        <f>K817+L817-M817</f>
        <v>0</v>
      </c>
      <c r="O817" s="309"/>
      <c r="P817" s="392"/>
      <c r="Q817" s="397"/>
      <c r="R817" s="397"/>
      <c r="S817" s="397"/>
      <c r="T817" s="397"/>
      <c r="U817" s="397"/>
      <c r="V817" s="558"/>
      <c r="W817" s="389">
        <f>S817-T817-U817-V817</f>
        <v>0</v>
      </c>
    </row>
    <row r="818" spans="1:23" ht="18.75" thickBot="1">
      <c r="A818" s="329">
        <v>180</v>
      </c>
      <c r="B818" s="177"/>
      <c r="C818" s="184">
        <v>1991</v>
      </c>
      <c r="D818" s="183" t="s">
        <v>858</v>
      </c>
      <c r="E818" s="593"/>
      <c r="F818" s="596"/>
      <c r="G818" s="310"/>
      <c r="H818" s="826">
        <f>F818+G818</f>
        <v>0</v>
      </c>
      <c r="I818" s="308">
        <f t="shared" si="140"/>
      </c>
      <c r="J818" s="309"/>
      <c r="K818" s="556"/>
      <c r="L818" s="319"/>
      <c r="M818" s="391">
        <f>H818</f>
        <v>0</v>
      </c>
      <c r="N818" s="557">
        <f>K818+L818-M818</f>
        <v>0</v>
      </c>
      <c r="O818" s="309"/>
      <c r="P818" s="392"/>
      <c r="Q818" s="397"/>
      <c r="R818" s="397"/>
      <c r="S818" s="397"/>
      <c r="T818" s="397"/>
      <c r="U818" s="397"/>
      <c r="V818" s="558"/>
      <c r="W818" s="389">
        <f>S818-T818-U818-V818</f>
        <v>0</v>
      </c>
    </row>
    <row r="819" spans="1:23" ht="18.75" thickBot="1">
      <c r="A819" s="329">
        <v>185</v>
      </c>
      <c r="B819" s="181">
        <v>2100</v>
      </c>
      <c r="C819" s="1165" t="s">
        <v>1528</v>
      </c>
      <c r="D819" s="1165"/>
      <c r="E819" s="597">
        <f>SUM(E820:E824)</f>
        <v>0</v>
      </c>
      <c r="F819" s="393">
        <f>SUM(F820:F824)</f>
        <v>0</v>
      </c>
      <c r="G819" s="317">
        <f>SUM(G820:G824)</f>
        <v>0</v>
      </c>
      <c r="H819" s="317">
        <f>SUM(H820:H824)</f>
        <v>0</v>
      </c>
      <c r="I819" s="308">
        <f t="shared" si="140"/>
      </c>
      <c r="J819" s="309"/>
      <c r="K819" s="394">
        <f>SUM(K820:K824)</f>
        <v>0</v>
      </c>
      <c r="L819" s="395">
        <f>SUM(L820:L824)</f>
        <v>0</v>
      </c>
      <c r="M819" s="559">
        <f>SUM(M820:M824)</f>
        <v>0</v>
      </c>
      <c r="N819" s="560">
        <f>SUM(N820:N824)</f>
        <v>0</v>
      </c>
      <c r="O819" s="309"/>
      <c r="P819" s="396"/>
      <c r="Q819" s="407"/>
      <c r="R819" s="407"/>
      <c r="S819" s="407"/>
      <c r="T819" s="407"/>
      <c r="U819" s="407"/>
      <c r="V819" s="561"/>
      <c r="W819" s="389">
        <f t="shared" si="141"/>
        <v>0</v>
      </c>
    </row>
    <row r="820" spans="1:23" ht="18.75" thickBot="1">
      <c r="A820" s="329">
        <v>190</v>
      </c>
      <c r="B820" s="177"/>
      <c r="C820" s="186">
        <v>2110</v>
      </c>
      <c r="D820" s="189" t="s">
        <v>1324</v>
      </c>
      <c r="E820" s="593"/>
      <c r="F820" s="596"/>
      <c r="G820" s="310"/>
      <c r="H820" s="826">
        <f>F820+G820</f>
        <v>0</v>
      </c>
      <c r="I820" s="308">
        <f t="shared" si="140"/>
      </c>
      <c r="J820" s="309"/>
      <c r="K820" s="556"/>
      <c r="L820" s="319"/>
      <c r="M820" s="391">
        <f>H820</f>
        <v>0</v>
      </c>
      <c r="N820" s="557">
        <f t="shared" si="142"/>
        <v>0</v>
      </c>
      <c r="O820" s="309"/>
      <c r="P820" s="392"/>
      <c r="Q820" s="397"/>
      <c r="R820" s="397"/>
      <c r="S820" s="397"/>
      <c r="T820" s="397"/>
      <c r="U820" s="397"/>
      <c r="V820" s="558"/>
      <c r="W820" s="389">
        <f t="shared" si="141"/>
        <v>0</v>
      </c>
    </row>
    <row r="821" spans="1:23" ht="18.75" thickBot="1">
      <c r="A821" s="329">
        <v>200</v>
      </c>
      <c r="B821" s="218"/>
      <c r="C821" s="178">
        <v>2120</v>
      </c>
      <c r="D821" s="206" t="s">
        <v>1325</v>
      </c>
      <c r="E821" s="593"/>
      <c r="F821" s="596"/>
      <c r="G821" s="310"/>
      <c r="H821" s="826">
        <f>F821+G821</f>
        <v>0</v>
      </c>
      <c r="I821" s="308">
        <f t="shared" si="140"/>
      </c>
      <c r="J821" s="309"/>
      <c r="K821" s="556"/>
      <c r="L821" s="319"/>
      <c r="M821" s="391">
        <f>H821</f>
        <v>0</v>
      </c>
      <c r="N821" s="557">
        <f t="shared" si="142"/>
        <v>0</v>
      </c>
      <c r="O821" s="309"/>
      <c r="P821" s="392"/>
      <c r="Q821" s="397"/>
      <c r="R821" s="397"/>
      <c r="S821" s="397"/>
      <c r="T821" s="397"/>
      <c r="U821" s="397"/>
      <c r="V821" s="558"/>
      <c r="W821" s="389">
        <f t="shared" si="141"/>
        <v>0</v>
      </c>
    </row>
    <row r="822" spans="1:23" ht="18.75" thickBot="1">
      <c r="A822" s="329">
        <v>200</v>
      </c>
      <c r="B822" s="218"/>
      <c r="C822" s="178">
        <v>2125</v>
      </c>
      <c r="D822" s="200" t="s">
        <v>1475</v>
      </c>
      <c r="E822" s="593"/>
      <c r="F822" s="596"/>
      <c r="G822" s="310"/>
      <c r="H822" s="826">
        <f>F822+G822</f>
        <v>0</v>
      </c>
      <c r="I822" s="308">
        <f t="shared" si="140"/>
      </c>
      <c r="J822" s="309"/>
      <c r="K822" s="556"/>
      <c r="L822" s="319"/>
      <c r="M822" s="391">
        <f>H822</f>
        <v>0</v>
      </c>
      <c r="N822" s="557">
        <f t="shared" si="142"/>
        <v>0</v>
      </c>
      <c r="O822" s="309"/>
      <c r="P822" s="392"/>
      <c r="Q822" s="397"/>
      <c r="R822" s="397"/>
      <c r="S822" s="397"/>
      <c r="T822" s="397"/>
      <c r="U822" s="397"/>
      <c r="V822" s="558"/>
      <c r="W822" s="389">
        <f t="shared" si="141"/>
        <v>0</v>
      </c>
    </row>
    <row r="823" spans="1:23" ht="18.75" thickBot="1">
      <c r="A823" s="329">
        <v>205</v>
      </c>
      <c r="B823" s="185"/>
      <c r="C823" s="178">
        <v>2140</v>
      </c>
      <c r="D823" s="206" t="s">
        <v>1327</v>
      </c>
      <c r="E823" s="593"/>
      <c r="F823" s="596"/>
      <c r="G823" s="310"/>
      <c r="H823" s="826">
        <f>F823+G823</f>
        <v>0</v>
      </c>
      <c r="I823" s="308">
        <f t="shared" si="140"/>
      </c>
      <c r="J823" s="309"/>
      <c r="K823" s="556"/>
      <c r="L823" s="319"/>
      <c r="M823" s="391">
        <f>H823</f>
        <v>0</v>
      </c>
      <c r="N823" s="557">
        <f t="shared" si="142"/>
        <v>0</v>
      </c>
      <c r="O823" s="309"/>
      <c r="P823" s="392"/>
      <c r="Q823" s="397"/>
      <c r="R823" s="397"/>
      <c r="S823" s="397"/>
      <c r="T823" s="397"/>
      <c r="U823" s="397"/>
      <c r="V823" s="558"/>
      <c r="W823" s="389">
        <f t="shared" si="141"/>
        <v>0</v>
      </c>
    </row>
    <row r="824" spans="1:23" ht="18.75" thickBot="1">
      <c r="A824" s="329">
        <v>210</v>
      </c>
      <c r="B824" s="177"/>
      <c r="C824" s="184">
        <v>2190</v>
      </c>
      <c r="D824" s="905" t="s">
        <v>1328</v>
      </c>
      <c r="E824" s="593"/>
      <c r="F824" s="596"/>
      <c r="G824" s="310"/>
      <c r="H824" s="826">
        <f>F824+G824</f>
        <v>0</v>
      </c>
      <c r="I824" s="308">
        <f t="shared" si="140"/>
      </c>
      <c r="J824" s="309"/>
      <c r="K824" s="556"/>
      <c r="L824" s="319"/>
      <c r="M824" s="391">
        <f>H824</f>
        <v>0</v>
      </c>
      <c r="N824" s="557">
        <f t="shared" si="142"/>
        <v>0</v>
      </c>
      <c r="O824" s="309"/>
      <c r="P824" s="392"/>
      <c r="Q824" s="397"/>
      <c r="R824" s="397"/>
      <c r="S824" s="397"/>
      <c r="T824" s="397"/>
      <c r="U824" s="397"/>
      <c r="V824" s="558"/>
      <c r="W824" s="389">
        <f t="shared" si="141"/>
        <v>0</v>
      </c>
    </row>
    <row r="825" spans="1:23" ht="18.75" thickBot="1">
      <c r="A825" s="329">
        <v>215</v>
      </c>
      <c r="B825" s="181">
        <v>2200</v>
      </c>
      <c r="C825" s="1165" t="s">
        <v>1329</v>
      </c>
      <c r="D825" s="1165"/>
      <c r="E825" s="597">
        <f>SUM(E826:E827)</f>
        <v>0</v>
      </c>
      <c r="F825" s="393">
        <f>SUM(F826:F827)</f>
        <v>0</v>
      </c>
      <c r="G825" s="317">
        <f>SUM(G826:G827)</f>
        <v>0</v>
      </c>
      <c r="H825" s="317">
        <f>SUM(H826:H827)</f>
        <v>0</v>
      </c>
      <c r="I825" s="308">
        <f t="shared" si="140"/>
      </c>
      <c r="J825" s="309"/>
      <c r="K825" s="394">
        <f>SUM(K826:K827)</f>
        <v>0</v>
      </c>
      <c r="L825" s="395">
        <f>SUM(L826:L827)</f>
        <v>0</v>
      </c>
      <c r="M825" s="559">
        <f>SUM(M826:M827)</f>
        <v>0</v>
      </c>
      <c r="N825" s="560">
        <f>SUM(N826:N827)</f>
        <v>0</v>
      </c>
      <c r="O825" s="309"/>
      <c r="P825" s="396"/>
      <c r="Q825" s="407"/>
      <c r="R825" s="407"/>
      <c r="S825" s="407"/>
      <c r="T825" s="407"/>
      <c r="U825" s="407"/>
      <c r="V825" s="561"/>
      <c r="W825" s="389">
        <f t="shared" si="141"/>
        <v>0</v>
      </c>
    </row>
    <row r="826" spans="1:23" ht="18.75" thickBot="1">
      <c r="A826" s="328">
        <v>220</v>
      </c>
      <c r="B826" s="177"/>
      <c r="C826" s="178">
        <v>2221</v>
      </c>
      <c r="D826" s="180" t="s">
        <v>1908</v>
      </c>
      <c r="E826" s="593"/>
      <c r="F826" s="596"/>
      <c r="G826" s="310"/>
      <c r="H826" s="826">
        <f aca="true" t="shared" si="150" ref="H826:H831">F826+G826</f>
        <v>0</v>
      </c>
      <c r="I826" s="308">
        <f t="shared" si="140"/>
      </c>
      <c r="J826" s="309"/>
      <c r="K826" s="556"/>
      <c r="L826" s="319"/>
      <c r="M826" s="391">
        <f aca="true" t="shared" si="151" ref="M826:M831">H826</f>
        <v>0</v>
      </c>
      <c r="N826" s="557">
        <f aca="true" t="shared" si="152" ref="N826:N831">K826+L826-M826</f>
        <v>0</v>
      </c>
      <c r="O826" s="309"/>
      <c r="P826" s="392"/>
      <c r="Q826" s="397"/>
      <c r="R826" s="397"/>
      <c r="S826" s="397"/>
      <c r="T826" s="397"/>
      <c r="U826" s="397"/>
      <c r="V826" s="558"/>
      <c r="W826" s="389">
        <f t="shared" si="141"/>
        <v>0</v>
      </c>
    </row>
    <row r="827" spans="1:23" ht="18.75" thickBot="1">
      <c r="A827" s="329">
        <v>225</v>
      </c>
      <c r="B827" s="177"/>
      <c r="C827" s="184">
        <v>2224</v>
      </c>
      <c r="D827" s="183" t="s">
        <v>1330</v>
      </c>
      <c r="E827" s="593"/>
      <c r="F827" s="596"/>
      <c r="G827" s="310"/>
      <c r="H827" s="826">
        <f t="shared" si="150"/>
        <v>0</v>
      </c>
      <c r="I827" s="308">
        <f t="shared" si="140"/>
      </c>
      <c r="J827" s="309"/>
      <c r="K827" s="556"/>
      <c r="L827" s="319"/>
      <c r="M827" s="391">
        <f t="shared" si="151"/>
        <v>0</v>
      </c>
      <c r="N827" s="557">
        <f t="shared" si="152"/>
        <v>0</v>
      </c>
      <c r="O827" s="309"/>
      <c r="P827" s="392"/>
      <c r="Q827" s="397"/>
      <c r="R827" s="397"/>
      <c r="S827" s="397"/>
      <c r="T827" s="397"/>
      <c r="U827" s="397"/>
      <c r="V827" s="558"/>
      <c r="W827" s="389">
        <f t="shared" si="141"/>
        <v>0</v>
      </c>
    </row>
    <row r="828" spans="1:23" ht="18.75" thickBot="1">
      <c r="A828" s="329">
        <v>230</v>
      </c>
      <c r="B828" s="181">
        <v>2500</v>
      </c>
      <c r="C828" s="1166" t="s">
        <v>1331</v>
      </c>
      <c r="D828" s="1166"/>
      <c r="E828" s="597"/>
      <c r="F828" s="602"/>
      <c r="G828" s="324"/>
      <c r="H828" s="826">
        <f t="shared" si="150"/>
        <v>0</v>
      </c>
      <c r="I828" s="308">
        <f t="shared" si="140"/>
      </c>
      <c r="J828" s="309"/>
      <c r="K828" s="563"/>
      <c r="L828" s="321"/>
      <c r="M828" s="391">
        <f t="shared" si="151"/>
        <v>0</v>
      </c>
      <c r="N828" s="557">
        <f t="shared" si="152"/>
        <v>0</v>
      </c>
      <c r="O828" s="309"/>
      <c r="P828" s="396"/>
      <c r="Q828" s="407"/>
      <c r="R828" s="397"/>
      <c r="S828" s="397"/>
      <c r="T828" s="407"/>
      <c r="U828" s="397"/>
      <c r="V828" s="558"/>
      <c r="W828" s="389">
        <f t="shared" si="141"/>
        <v>0</v>
      </c>
    </row>
    <row r="829" spans="1:23" ht="18.75" thickBot="1">
      <c r="A829" s="329">
        <v>245</v>
      </c>
      <c r="B829" s="181">
        <v>2600</v>
      </c>
      <c r="C829" s="1168" t="s">
        <v>1332</v>
      </c>
      <c r="D829" s="1172"/>
      <c r="E829" s="597"/>
      <c r="F829" s="602"/>
      <c r="G829" s="324"/>
      <c r="H829" s="826">
        <f t="shared" si="150"/>
        <v>0</v>
      </c>
      <c r="I829" s="308">
        <f t="shared" si="140"/>
      </c>
      <c r="J829" s="309"/>
      <c r="K829" s="563"/>
      <c r="L829" s="321"/>
      <c r="M829" s="391">
        <f t="shared" si="151"/>
        <v>0</v>
      </c>
      <c r="N829" s="557">
        <f t="shared" si="152"/>
        <v>0</v>
      </c>
      <c r="O829" s="309"/>
      <c r="P829" s="396"/>
      <c r="Q829" s="407"/>
      <c r="R829" s="397"/>
      <c r="S829" s="397"/>
      <c r="T829" s="407"/>
      <c r="U829" s="397"/>
      <c r="V829" s="558"/>
      <c r="W829" s="389">
        <f t="shared" si="141"/>
        <v>0</v>
      </c>
    </row>
    <row r="830" spans="1:23" ht="18.75" thickBot="1">
      <c r="A830" s="328">
        <v>220</v>
      </c>
      <c r="B830" s="181">
        <v>2700</v>
      </c>
      <c r="C830" s="1168" t="s">
        <v>1333</v>
      </c>
      <c r="D830" s="1172"/>
      <c r="E830" s="597"/>
      <c r="F830" s="602"/>
      <c r="G830" s="324"/>
      <c r="H830" s="826">
        <f t="shared" si="150"/>
        <v>0</v>
      </c>
      <c r="I830" s="308">
        <f t="shared" si="140"/>
      </c>
      <c r="J830" s="309"/>
      <c r="K830" s="563"/>
      <c r="L830" s="321"/>
      <c r="M830" s="391">
        <f t="shared" si="151"/>
        <v>0</v>
      </c>
      <c r="N830" s="557">
        <f t="shared" si="152"/>
        <v>0</v>
      </c>
      <c r="O830" s="309"/>
      <c r="P830" s="396"/>
      <c r="Q830" s="407"/>
      <c r="R830" s="397"/>
      <c r="S830" s="397"/>
      <c r="T830" s="407"/>
      <c r="U830" s="397"/>
      <c r="V830" s="558"/>
      <c r="W830" s="389">
        <f t="shared" si="141"/>
        <v>0</v>
      </c>
    </row>
    <row r="831" spans="1:23" ht="18.75" thickBot="1">
      <c r="A831" s="329">
        <v>225</v>
      </c>
      <c r="B831" s="181">
        <v>2800</v>
      </c>
      <c r="C831" s="1168" t="s">
        <v>1334</v>
      </c>
      <c r="D831" s="1172"/>
      <c r="E831" s="597"/>
      <c r="F831" s="602"/>
      <c r="G831" s="324"/>
      <c r="H831" s="826">
        <f t="shared" si="150"/>
        <v>0</v>
      </c>
      <c r="I831" s="308">
        <f t="shared" si="140"/>
      </c>
      <c r="J831" s="309"/>
      <c r="K831" s="563"/>
      <c r="L831" s="321"/>
      <c r="M831" s="391">
        <f t="shared" si="151"/>
        <v>0</v>
      </c>
      <c r="N831" s="557">
        <f t="shared" si="152"/>
        <v>0</v>
      </c>
      <c r="O831" s="309"/>
      <c r="P831" s="396"/>
      <c r="Q831" s="407"/>
      <c r="R831" s="397"/>
      <c r="S831" s="397"/>
      <c r="T831" s="407"/>
      <c r="U831" s="397"/>
      <c r="V831" s="558"/>
      <c r="W831" s="389">
        <f t="shared" si="141"/>
        <v>0</v>
      </c>
    </row>
    <row r="832" spans="1:23" ht="18.75" thickBot="1">
      <c r="A832" s="329">
        <v>230</v>
      </c>
      <c r="B832" s="181">
        <v>2900</v>
      </c>
      <c r="C832" s="1161" t="s">
        <v>1335</v>
      </c>
      <c r="D832" s="1170"/>
      <c r="E832" s="597">
        <f>SUM(E833:E838)</f>
        <v>0</v>
      </c>
      <c r="F832" s="393">
        <f>SUM(F833:F838)</f>
        <v>0</v>
      </c>
      <c r="G832" s="317">
        <f>SUM(G833:G838)</f>
        <v>0</v>
      </c>
      <c r="H832" s="317">
        <f>SUM(H833:H838)</f>
        <v>0</v>
      </c>
      <c r="I832" s="308">
        <f t="shared" si="140"/>
      </c>
      <c r="J832" s="309"/>
      <c r="K832" s="394">
        <f>SUM(K833:K838)</f>
        <v>0</v>
      </c>
      <c r="L832" s="395">
        <f>SUM(L833:L838)</f>
        <v>0</v>
      </c>
      <c r="M832" s="559">
        <f>SUM(M833:M838)</f>
        <v>0</v>
      </c>
      <c r="N832" s="560">
        <f>SUM(N833:N838)</f>
        <v>0</v>
      </c>
      <c r="O832" s="309"/>
      <c r="P832" s="396"/>
      <c r="Q832" s="407"/>
      <c r="R832" s="407"/>
      <c r="S832" s="407"/>
      <c r="T832" s="407"/>
      <c r="U832" s="407"/>
      <c r="V832" s="561"/>
      <c r="W832" s="389">
        <f t="shared" si="141"/>
        <v>0</v>
      </c>
    </row>
    <row r="833" spans="1:23" ht="18.75" thickBot="1">
      <c r="A833" s="329">
        <v>235</v>
      </c>
      <c r="B833" s="219"/>
      <c r="C833" s="186">
        <v>2920</v>
      </c>
      <c r="D833" s="400" t="s">
        <v>1336</v>
      </c>
      <c r="E833" s="593"/>
      <c r="F833" s="596"/>
      <c r="G833" s="310"/>
      <c r="H833" s="826">
        <f aca="true" t="shared" si="153" ref="H833:H838">F833+G833</f>
        <v>0</v>
      </c>
      <c r="I833" s="308">
        <f t="shared" si="140"/>
      </c>
      <c r="J833" s="309"/>
      <c r="K833" s="556"/>
      <c r="L833" s="319"/>
      <c r="M833" s="391">
        <f aca="true" t="shared" si="154" ref="M833:M838">H833</f>
        <v>0</v>
      </c>
      <c r="N833" s="557">
        <f aca="true" t="shared" si="155" ref="N833:N838">K833+L833-M833</f>
        <v>0</v>
      </c>
      <c r="O833" s="309"/>
      <c r="P833" s="392"/>
      <c r="Q833" s="397"/>
      <c r="R833" s="397"/>
      <c r="S833" s="397"/>
      <c r="T833" s="397"/>
      <c r="U833" s="397"/>
      <c r="V833" s="558"/>
      <c r="W833" s="389">
        <f t="shared" si="141"/>
        <v>0</v>
      </c>
    </row>
    <row r="834" spans="1:23" ht="36" customHeight="1" thickBot="1">
      <c r="A834" s="329">
        <v>240</v>
      </c>
      <c r="B834" s="219"/>
      <c r="C834" s="215">
        <v>2969</v>
      </c>
      <c r="D834" s="401" t="s">
        <v>1337</v>
      </c>
      <c r="E834" s="593"/>
      <c r="F834" s="596"/>
      <c r="G834" s="310"/>
      <c r="H834" s="826">
        <f t="shared" si="153"/>
        <v>0</v>
      </c>
      <c r="I834" s="308">
        <f t="shared" si="140"/>
      </c>
      <c r="J834" s="309"/>
      <c r="K834" s="556"/>
      <c r="L834" s="319"/>
      <c r="M834" s="391">
        <f t="shared" si="154"/>
        <v>0</v>
      </c>
      <c r="N834" s="557">
        <f t="shared" si="155"/>
        <v>0</v>
      </c>
      <c r="O834" s="309"/>
      <c r="P834" s="392"/>
      <c r="Q834" s="397"/>
      <c r="R834" s="397"/>
      <c r="S834" s="397"/>
      <c r="T834" s="397"/>
      <c r="U834" s="397"/>
      <c r="V834" s="558"/>
      <c r="W834" s="389">
        <f t="shared" si="141"/>
        <v>0</v>
      </c>
    </row>
    <row r="835" spans="1:23" ht="32.25" thickBot="1">
      <c r="A835" s="329">
        <v>245</v>
      </c>
      <c r="B835" s="219"/>
      <c r="C835" s="215">
        <v>2970</v>
      </c>
      <c r="D835" s="401" t="s">
        <v>1338</v>
      </c>
      <c r="E835" s="593"/>
      <c r="F835" s="596"/>
      <c r="G835" s="310"/>
      <c r="H835" s="826">
        <f t="shared" si="153"/>
        <v>0</v>
      </c>
      <c r="I835" s="308">
        <f t="shared" si="140"/>
      </c>
      <c r="J835" s="309"/>
      <c r="K835" s="556"/>
      <c r="L835" s="319"/>
      <c r="M835" s="391">
        <f t="shared" si="154"/>
        <v>0</v>
      </c>
      <c r="N835" s="557">
        <f t="shared" si="155"/>
        <v>0</v>
      </c>
      <c r="O835" s="309"/>
      <c r="P835" s="392"/>
      <c r="Q835" s="397"/>
      <c r="R835" s="397"/>
      <c r="S835" s="397"/>
      <c r="T835" s="397"/>
      <c r="U835" s="397"/>
      <c r="V835" s="558"/>
      <c r="W835" s="389">
        <f t="shared" si="141"/>
        <v>0</v>
      </c>
    </row>
    <row r="836" spans="1:23" ht="18.75" thickBot="1">
      <c r="A836" s="328">
        <v>250</v>
      </c>
      <c r="B836" s="219"/>
      <c r="C836" s="213">
        <v>2989</v>
      </c>
      <c r="D836" s="402" t="s">
        <v>1339</v>
      </c>
      <c r="E836" s="593"/>
      <c r="F836" s="596"/>
      <c r="G836" s="310"/>
      <c r="H836" s="826">
        <f t="shared" si="153"/>
        <v>0</v>
      </c>
      <c r="I836" s="308">
        <f t="shared" si="140"/>
      </c>
      <c r="J836" s="309"/>
      <c r="K836" s="556"/>
      <c r="L836" s="319"/>
      <c r="M836" s="391">
        <f t="shared" si="154"/>
        <v>0</v>
      </c>
      <c r="N836" s="557">
        <f t="shared" si="155"/>
        <v>0</v>
      </c>
      <c r="O836" s="309"/>
      <c r="P836" s="392"/>
      <c r="Q836" s="397"/>
      <c r="R836" s="397"/>
      <c r="S836" s="397"/>
      <c r="T836" s="397"/>
      <c r="U836" s="397"/>
      <c r="V836" s="558"/>
      <c r="W836" s="389">
        <f t="shared" si="141"/>
        <v>0</v>
      </c>
    </row>
    <row r="837" spans="1:23" ht="18.75" thickBot="1">
      <c r="A837" s="329">
        <v>255</v>
      </c>
      <c r="B837" s="177"/>
      <c r="C837" s="178">
        <v>2991</v>
      </c>
      <c r="D837" s="403" t="s">
        <v>1340</v>
      </c>
      <c r="E837" s="593"/>
      <c r="F837" s="596"/>
      <c r="G837" s="310"/>
      <c r="H837" s="826">
        <f t="shared" si="153"/>
        <v>0</v>
      </c>
      <c r="I837" s="308">
        <f t="shared" si="140"/>
      </c>
      <c r="J837" s="309"/>
      <c r="K837" s="556"/>
      <c r="L837" s="319"/>
      <c r="M837" s="391">
        <f t="shared" si="154"/>
        <v>0</v>
      </c>
      <c r="N837" s="557">
        <f t="shared" si="155"/>
        <v>0</v>
      </c>
      <c r="O837" s="309"/>
      <c r="P837" s="392"/>
      <c r="Q837" s="397"/>
      <c r="R837" s="397"/>
      <c r="S837" s="397"/>
      <c r="T837" s="397"/>
      <c r="U837" s="397"/>
      <c r="V837" s="558"/>
      <c r="W837" s="389">
        <f t="shared" si="141"/>
        <v>0</v>
      </c>
    </row>
    <row r="838" spans="1:23" ht="18.75" thickBot="1">
      <c r="A838" s="329">
        <v>265</v>
      </c>
      <c r="B838" s="177"/>
      <c r="C838" s="184">
        <v>2992</v>
      </c>
      <c r="D838" s="197" t="s">
        <v>1341</v>
      </c>
      <c r="E838" s="593"/>
      <c r="F838" s="596"/>
      <c r="G838" s="310"/>
      <c r="H838" s="826">
        <f t="shared" si="153"/>
        <v>0</v>
      </c>
      <c r="I838" s="308">
        <f t="shared" si="140"/>
      </c>
      <c r="J838" s="309"/>
      <c r="K838" s="556"/>
      <c r="L838" s="319"/>
      <c r="M838" s="391">
        <f t="shared" si="154"/>
        <v>0</v>
      </c>
      <c r="N838" s="557">
        <f t="shared" si="155"/>
        <v>0</v>
      </c>
      <c r="O838" s="309"/>
      <c r="P838" s="392"/>
      <c r="Q838" s="397"/>
      <c r="R838" s="397"/>
      <c r="S838" s="397"/>
      <c r="T838" s="397"/>
      <c r="U838" s="397"/>
      <c r="V838" s="558"/>
      <c r="W838" s="389">
        <f t="shared" si="141"/>
        <v>0</v>
      </c>
    </row>
    <row r="839" spans="1:23" ht="18.75" thickBot="1">
      <c r="A839" s="328">
        <v>270</v>
      </c>
      <c r="B839" s="181">
        <v>3300</v>
      </c>
      <c r="C839" s="1161" t="s">
        <v>1342</v>
      </c>
      <c r="D839" s="1161"/>
      <c r="E839" s="597">
        <f>SUM(E840:E845)</f>
        <v>0</v>
      </c>
      <c r="F839" s="393">
        <f>SUM(F840:F845)</f>
        <v>0</v>
      </c>
      <c r="G839" s="317">
        <f>SUM(G840:G845)</f>
        <v>0</v>
      </c>
      <c r="H839" s="317">
        <f>SUM(H840:H845)</f>
        <v>0</v>
      </c>
      <c r="I839" s="308">
        <f t="shared" si="140"/>
      </c>
      <c r="J839" s="309"/>
      <c r="K839" s="396"/>
      <c r="L839" s="407"/>
      <c r="M839" s="407"/>
      <c r="N839" s="561"/>
      <c r="O839" s="309"/>
      <c r="P839" s="396"/>
      <c r="Q839" s="407"/>
      <c r="R839" s="407"/>
      <c r="S839" s="407"/>
      <c r="T839" s="407"/>
      <c r="U839" s="407"/>
      <c r="V839" s="561"/>
      <c r="W839" s="389">
        <f t="shared" si="141"/>
        <v>0</v>
      </c>
    </row>
    <row r="840" spans="1:23" ht="18.75" thickBot="1">
      <c r="A840" s="328">
        <v>290</v>
      </c>
      <c r="B840" s="185"/>
      <c r="C840" s="186">
        <v>3301</v>
      </c>
      <c r="D840" s="616" t="s">
        <v>1343</v>
      </c>
      <c r="E840" s="593"/>
      <c r="F840" s="596"/>
      <c r="G840" s="310"/>
      <c r="H840" s="826">
        <f aca="true" t="shared" si="156" ref="H840:H848">F840+G840</f>
        <v>0</v>
      </c>
      <c r="I840" s="308">
        <f t="shared" si="140"/>
      </c>
      <c r="J840" s="309"/>
      <c r="K840" s="392"/>
      <c r="L840" s="397"/>
      <c r="M840" s="397"/>
      <c r="N840" s="558"/>
      <c r="O840" s="309"/>
      <c r="P840" s="392"/>
      <c r="Q840" s="397"/>
      <c r="R840" s="397"/>
      <c r="S840" s="397"/>
      <c r="T840" s="397"/>
      <c r="U840" s="397"/>
      <c r="V840" s="558"/>
      <c r="W840" s="389">
        <f t="shared" si="141"/>
        <v>0</v>
      </c>
    </row>
    <row r="841" spans="1:23" ht="18.75" thickBot="1">
      <c r="A841" s="398">
        <v>320</v>
      </c>
      <c r="B841" s="185"/>
      <c r="C841" s="215">
        <v>3302</v>
      </c>
      <c r="D841" s="617" t="s">
        <v>1476</v>
      </c>
      <c r="E841" s="593"/>
      <c r="F841" s="596"/>
      <c r="G841" s="310"/>
      <c r="H841" s="826">
        <f t="shared" si="156"/>
        <v>0</v>
      </c>
      <c r="I841" s="308">
        <f t="shared" si="140"/>
      </c>
      <c r="J841" s="309"/>
      <c r="K841" s="392"/>
      <c r="L841" s="397"/>
      <c r="M841" s="397"/>
      <c r="N841" s="558"/>
      <c r="O841" s="309"/>
      <c r="P841" s="392"/>
      <c r="Q841" s="397"/>
      <c r="R841" s="397"/>
      <c r="S841" s="397"/>
      <c r="T841" s="397"/>
      <c r="U841" s="397"/>
      <c r="V841" s="558"/>
      <c r="W841" s="389">
        <f t="shared" si="141"/>
        <v>0</v>
      </c>
    </row>
    <row r="842" spans="1:23" ht="18.75" thickBot="1">
      <c r="A842" s="328">
        <v>330</v>
      </c>
      <c r="B842" s="185"/>
      <c r="C842" s="215">
        <v>3303</v>
      </c>
      <c r="D842" s="617" t="s">
        <v>1345</v>
      </c>
      <c r="E842" s="593"/>
      <c r="F842" s="596"/>
      <c r="G842" s="310"/>
      <c r="H842" s="826">
        <f t="shared" si="156"/>
        <v>0</v>
      </c>
      <c r="I842" s="308">
        <f t="shared" si="140"/>
      </c>
      <c r="J842" s="309"/>
      <c r="K842" s="392"/>
      <c r="L842" s="397"/>
      <c r="M842" s="397"/>
      <c r="N842" s="558"/>
      <c r="O842" s="309"/>
      <c r="P842" s="392"/>
      <c r="Q842" s="397"/>
      <c r="R842" s="397"/>
      <c r="S842" s="397"/>
      <c r="T842" s="397"/>
      <c r="U842" s="397"/>
      <c r="V842" s="558"/>
      <c r="W842" s="389">
        <f t="shared" si="141"/>
        <v>0</v>
      </c>
    </row>
    <row r="843" spans="1:23" ht="18.75" thickBot="1">
      <c r="A843" s="328">
        <v>350</v>
      </c>
      <c r="B843" s="185"/>
      <c r="C843" s="213">
        <v>3304</v>
      </c>
      <c r="D843" s="618" t="s">
        <v>1346</v>
      </c>
      <c r="E843" s="593"/>
      <c r="F843" s="596"/>
      <c r="G843" s="310"/>
      <c r="H843" s="826">
        <f t="shared" si="156"/>
        <v>0</v>
      </c>
      <c r="I843" s="308">
        <f t="shared" si="140"/>
      </c>
      <c r="J843" s="309"/>
      <c r="K843" s="392"/>
      <c r="L843" s="397"/>
      <c r="M843" s="397"/>
      <c r="N843" s="558"/>
      <c r="O843" s="309"/>
      <c r="P843" s="392"/>
      <c r="Q843" s="397"/>
      <c r="R843" s="397"/>
      <c r="S843" s="397"/>
      <c r="T843" s="397"/>
      <c r="U843" s="397"/>
      <c r="V843" s="558"/>
      <c r="W843" s="389">
        <f t="shared" si="141"/>
        <v>0</v>
      </c>
    </row>
    <row r="844" spans="1:23" ht="30.75" thickBot="1">
      <c r="A844" s="329">
        <v>355</v>
      </c>
      <c r="B844" s="185"/>
      <c r="C844" s="184">
        <v>3305</v>
      </c>
      <c r="D844" s="619" t="s">
        <v>1347</v>
      </c>
      <c r="E844" s="593"/>
      <c r="F844" s="596"/>
      <c r="G844" s="310"/>
      <c r="H844" s="826">
        <f t="shared" si="156"/>
        <v>0</v>
      </c>
      <c r="I844" s="308">
        <f t="shared" si="140"/>
      </c>
      <c r="J844" s="309"/>
      <c r="K844" s="392"/>
      <c r="L844" s="397"/>
      <c r="M844" s="397"/>
      <c r="N844" s="558"/>
      <c r="O844" s="309"/>
      <c r="P844" s="392"/>
      <c r="Q844" s="397"/>
      <c r="R844" s="397"/>
      <c r="S844" s="397"/>
      <c r="T844" s="397"/>
      <c r="U844" s="397"/>
      <c r="V844" s="558"/>
      <c r="W844" s="389">
        <f t="shared" si="141"/>
        <v>0</v>
      </c>
    </row>
    <row r="845" spans="1:23" ht="18.75" thickBot="1">
      <c r="A845" s="329">
        <v>375</v>
      </c>
      <c r="B845" s="185"/>
      <c r="C845" s="184">
        <v>3306</v>
      </c>
      <c r="D845" s="619" t="s">
        <v>1348</v>
      </c>
      <c r="E845" s="593"/>
      <c r="F845" s="596"/>
      <c r="G845" s="310"/>
      <c r="H845" s="826">
        <f t="shared" si="156"/>
        <v>0</v>
      </c>
      <c r="I845" s="308">
        <f t="shared" si="140"/>
      </c>
      <c r="J845" s="309"/>
      <c r="K845" s="392"/>
      <c r="L845" s="397"/>
      <c r="M845" s="397"/>
      <c r="N845" s="558"/>
      <c r="O845" s="309"/>
      <c r="P845" s="392"/>
      <c r="Q845" s="397"/>
      <c r="R845" s="397"/>
      <c r="S845" s="397"/>
      <c r="T845" s="397"/>
      <c r="U845" s="397"/>
      <c r="V845" s="558"/>
      <c r="W845" s="389">
        <f t="shared" si="141"/>
        <v>0</v>
      </c>
    </row>
    <row r="846" spans="1:23" ht="18.75" thickBot="1">
      <c r="A846" s="329">
        <v>380</v>
      </c>
      <c r="B846" s="181">
        <v>3900</v>
      </c>
      <c r="C846" s="1166" t="s">
        <v>1349</v>
      </c>
      <c r="D846" s="1171"/>
      <c r="E846" s="597"/>
      <c r="F846" s="602"/>
      <c r="G846" s="324"/>
      <c r="H846" s="826">
        <f t="shared" si="156"/>
        <v>0</v>
      </c>
      <c r="I846" s="308">
        <f aca="true" t="shared" si="157" ref="I846:I893">(IF($E846&lt;&gt;0,$I$2,IF($H846&lt;&gt;0,$I$2,"")))</f>
      </c>
      <c r="J846" s="309"/>
      <c r="K846" s="563"/>
      <c r="L846" s="321"/>
      <c r="M846" s="395">
        <f aca="true" t="shared" si="158" ref="M846:M889">H846</f>
        <v>0</v>
      </c>
      <c r="N846" s="557">
        <f>K846+L846-M846</f>
        <v>0</v>
      </c>
      <c r="O846" s="309"/>
      <c r="P846" s="563"/>
      <c r="Q846" s="321"/>
      <c r="R846" s="564">
        <f>+IF(+(K846+L846)&gt;=H846,+L846,+(+H846-K846))</f>
        <v>0</v>
      </c>
      <c r="S846" s="391">
        <f>P846+Q846-R846</f>
        <v>0</v>
      </c>
      <c r="T846" s="321"/>
      <c r="U846" s="321"/>
      <c r="V846" s="320"/>
      <c r="W846" s="389">
        <f aca="true" t="shared" si="159" ref="W846:W889">S846-T846-U846-V846</f>
        <v>0</v>
      </c>
    </row>
    <row r="847" spans="1:23" ht="18.75" thickBot="1">
      <c r="A847" s="329">
        <v>385</v>
      </c>
      <c r="B847" s="181">
        <v>4000</v>
      </c>
      <c r="C847" s="1167" t="s">
        <v>1350</v>
      </c>
      <c r="D847" s="1167"/>
      <c r="E847" s="597"/>
      <c r="F847" s="602"/>
      <c r="G847" s="324"/>
      <c r="H847" s="826">
        <f t="shared" si="156"/>
        <v>0</v>
      </c>
      <c r="I847" s="308">
        <f t="shared" si="157"/>
      </c>
      <c r="J847" s="309"/>
      <c r="K847" s="563"/>
      <c r="L847" s="321"/>
      <c r="M847" s="395">
        <f t="shared" si="158"/>
        <v>0</v>
      </c>
      <c r="N847" s="557">
        <f>K847+L847-M847</f>
        <v>0</v>
      </c>
      <c r="O847" s="309"/>
      <c r="P847" s="396"/>
      <c r="Q847" s="407"/>
      <c r="R847" s="407"/>
      <c r="S847" s="397"/>
      <c r="T847" s="407"/>
      <c r="U847" s="407"/>
      <c r="V847" s="558"/>
      <c r="W847" s="389">
        <f t="shared" si="159"/>
        <v>0</v>
      </c>
    </row>
    <row r="848" spans="1:23" ht="18.75" thickBot="1">
      <c r="A848" s="329">
        <v>390</v>
      </c>
      <c r="B848" s="181">
        <v>4100</v>
      </c>
      <c r="C848" s="1167" t="s">
        <v>1351</v>
      </c>
      <c r="D848" s="1167"/>
      <c r="E848" s="597"/>
      <c r="F848" s="602"/>
      <c r="G848" s="324"/>
      <c r="H848" s="826">
        <f t="shared" si="156"/>
        <v>0</v>
      </c>
      <c r="I848" s="308">
        <f t="shared" si="157"/>
      </c>
      <c r="J848" s="309"/>
      <c r="K848" s="396"/>
      <c r="L848" s="407"/>
      <c r="M848" s="407"/>
      <c r="N848" s="561"/>
      <c r="O848" s="309"/>
      <c r="P848" s="396"/>
      <c r="Q848" s="407"/>
      <c r="R848" s="407"/>
      <c r="S848" s="407"/>
      <c r="T848" s="407"/>
      <c r="U848" s="407"/>
      <c r="V848" s="561"/>
      <c r="W848" s="389">
        <f t="shared" si="159"/>
        <v>0</v>
      </c>
    </row>
    <row r="849" spans="1:23" ht="18.75" thickBot="1">
      <c r="A849" s="329">
        <v>395</v>
      </c>
      <c r="B849" s="181">
        <v>4200</v>
      </c>
      <c r="C849" s="1161" t="s">
        <v>1352</v>
      </c>
      <c r="D849" s="1170"/>
      <c r="E849" s="597">
        <f>SUM(E850:E855)</f>
        <v>0</v>
      </c>
      <c r="F849" s="393">
        <f>SUM(F850:F855)</f>
        <v>0</v>
      </c>
      <c r="G849" s="317">
        <f>SUM(G850:G855)</f>
        <v>0</v>
      </c>
      <c r="H849" s="317">
        <f>SUM(H850:H855)</f>
        <v>0</v>
      </c>
      <c r="I849" s="308">
        <f t="shared" si="157"/>
      </c>
      <c r="J849" s="309"/>
      <c r="K849" s="394">
        <f>SUM(K850:K855)</f>
        <v>0</v>
      </c>
      <c r="L849" s="395">
        <f>SUM(L850:L855)</f>
        <v>0</v>
      </c>
      <c r="M849" s="559">
        <f>SUM(M850:M855)</f>
        <v>0</v>
      </c>
      <c r="N849" s="560">
        <f>SUM(N850:N855)</f>
        <v>0</v>
      </c>
      <c r="O849" s="309"/>
      <c r="P849" s="394">
        <f aca="true" t="shared" si="160" ref="P849:V849">SUM(P850:P855)</f>
        <v>0</v>
      </c>
      <c r="Q849" s="395">
        <f t="shared" si="160"/>
        <v>0</v>
      </c>
      <c r="R849" s="395">
        <f t="shared" si="160"/>
        <v>0</v>
      </c>
      <c r="S849" s="395">
        <f t="shared" si="160"/>
        <v>0</v>
      </c>
      <c r="T849" s="395">
        <f t="shared" si="160"/>
        <v>0</v>
      </c>
      <c r="U849" s="395">
        <f t="shared" si="160"/>
        <v>0</v>
      </c>
      <c r="V849" s="560">
        <f t="shared" si="160"/>
        <v>0</v>
      </c>
      <c r="W849" s="389">
        <f t="shared" si="159"/>
        <v>0</v>
      </c>
    </row>
    <row r="850" spans="1:23" ht="18.75" thickBot="1">
      <c r="A850" s="323">
        <v>397</v>
      </c>
      <c r="B850" s="220"/>
      <c r="C850" s="186">
        <v>4201</v>
      </c>
      <c r="D850" s="179" t="s">
        <v>1353</v>
      </c>
      <c r="E850" s="593"/>
      <c r="F850" s="596"/>
      <c r="G850" s="310"/>
      <c r="H850" s="826">
        <f aca="true" t="shared" si="161" ref="H850:H855">F850+G850</f>
        <v>0</v>
      </c>
      <c r="I850" s="308">
        <f t="shared" si="157"/>
      </c>
      <c r="J850" s="309"/>
      <c r="K850" s="556"/>
      <c r="L850" s="319"/>
      <c r="M850" s="391">
        <f t="shared" si="158"/>
        <v>0</v>
      </c>
      <c r="N850" s="557">
        <f aca="true" t="shared" si="162" ref="N850:N855">K850+L850-M850</f>
        <v>0</v>
      </c>
      <c r="O850" s="309"/>
      <c r="P850" s="556"/>
      <c r="Q850" s="319"/>
      <c r="R850" s="564">
        <f aca="true" t="shared" si="163" ref="R850:R855">+IF(+(K850+L850)&gt;=H850,+L850,+(+H850-K850))</f>
        <v>0</v>
      </c>
      <c r="S850" s="391">
        <f aca="true" t="shared" si="164" ref="S850:S855">P850+Q850-R850</f>
        <v>0</v>
      </c>
      <c r="T850" s="319"/>
      <c r="U850" s="319"/>
      <c r="V850" s="320"/>
      <c r="W850" s="389">
        <f t="shared" si="159"/>
        <v>0</v>
      </c>
    </row>
    <row r="851" spans="1:23" ht="18.75" thickBot="1">
      <c r="A851" s="311">
        <v>398</v>
      </c>
      <c r="B851" s="220"/>
      <c r="C851" s="178">
        <v>4202</v>
      </c>
      <c r="D851" s="180" t="s">
        <v>1354</v>
      </c>
      <c r="E851" s="593"/>
      <c r="F851" s="596"/>
      <c r="G851" s="310"/>
      <c r="H851" s="826">
        <f t="shared" si="161"/>
        <v>0</v>
      </c>
      <c r="I851" s="308">
        <f t="shared" si="157"/>
      </c>
      <c r="J851" s="309"/>
      <c r="K851" s="556"/>
      <c r="L851" s="319"/>
      <c r="M851" s="391">
        <f t="shared" si="158"/>
        <v>0</v>
      </c>
      <c r="N851" s="557">
        <f t="shared" si="162"/>
        <v>0</v>
      </c>
      <c r="O851" s="309"/>
      <c r="P851" s="556"/>
      <c r="Q851" s="319"/>
      <c r="R851" s="564">
        <f t="shared" si="163"/>
        <v>0</v>
      </c>
      <c r="S851" s="391">
        <f t="shared" si="164"/>
        <v>0</v>
      </c>
      <c r="T851" s="319"/>
      <c r="U851" s="319"/>
      <c r="V851" s="320"/>
      <c r="W851" s="389">
        <f t="shared" si="159"/>
        <v>0</v>
      </c>
    </row>
    <row r="852" spans="1:23" ht="18.75" thickBot="1">
      <c r="A852" s="311">
        <v>399</v>
      </c>
      <c r="B852" s="220"/>
      <c r="C852" s="178">
        <v>4214</v>
      </c>
      <c r="D852" s="180" t="s">
        <v>1355</v>
      </c>
      <c r="E852" s="593"/>
      <c r="F852" s="596"/>
      <c r="G852" s="310"/>
      <c r="H852" s="826">
        <f t="shared" si="161"/>
        <v>0</v>
      </c>
      <c r="I852" s="308">
        <f t="shared" si="157"/>
      </c>
      <c r="J852" s="309"/>
      <c r="K852" s="556"/>
      <c r="L852" s="319"/>
      <c r="M852" s="391">
        <f t="shared" si="158"/>
        <v>0</v>
      </c>
      <c r="N852" s="557">
        <f t="shared" si="162"/>
        <v>0</v>
      </c>
      <c r="O852" s="309"/>
      <c r="P852" s="556"/>
      <c r="Q852" s="319"/>
      <c r="R852" s="564">
        <f t="shared" si="163"/>
        <v>0</v>
      </c>
      <c r="S852" s="391">
        <f t="shared" si="164"/>
        <v>0</v>
      </c>
      <c r="T852" s="319"/>
      <c r="U852" s="319"/>
      <c r="V852" s="320"/>
      <c r="W852" s="389">
        <f t="shared" si="159"/>
        <v>0</v>
      </c>
    </row>
    <row r="853" spans="1:23" ht="18.75" thickBot="1">
      <c r="A853" s="311">
        <v>400</v>
      </c>
      <c r="B853" s="220"/>
      <c r="C853" s="178">
        <v>4217</v>
      </c>
      <c r="D853" s="180" t="s">
        <v>1356</v>
      </c>
      <c r="E853" s="593"/>
      <c r="F853" s="596"/>
      <c r="G853" s="310"/>
      <c r="H853" s="826">
        <f t="shared" si="161"/>
        <v>0</v>
      </c>
      <c r="I853" s="308">
        <f t="shared" si="157"/>
      </c>
      <c r="J853" s="309"/>
      <c r="K853" s="556"/>
      <c r="L853" s="319"/>
      <c r="M853" s="391">
        <f t="shared" si="158"/>
        <v>0</v>
      </c>
      <c r="N853" s="557">
        <f t="shared" si="162"/>
        <v>0</v>
      </c>
      <c r="O853" s="309"/>
      <c r="P853" s="556"/>
      <c r="Q853" s="319"/>
      <c r="R853" s="564">
        <f t="shared" si="163"/>
        <v>0</v>
      </c>
      <c r="S853" s="391">
        <f t="shared" si="164"/>
        <v>0</v>
      </c>
      <c r="T853" s="319"/>
      <c r="U853" s="319"/>
      <c r="V853" s="320"/>
      <c r="W853" s="389">
        <f t="shared" si="159"/>
        <v>0</v>
      </c>
    </row>
    <row r="854" spans="1:23" ht="32.25" thickBot="1">
      <c r="A854" s="311">
        <v>401</v>
      </c>
      <c r="B854" s="220"/>
      <c r="C854" s="178">
        <v>4218</v>
      </c>
      <c r="D854" s="187" t="s">
        <v>1357</v>
      </c>
      <c r="E854" s="593"/>
      <c r="F854" s="596"/>
      <c r="G854" s="310"/>
      <c r="H854" s="826">
        <f t="shared" si="161"/>
        <v>0</v>
      </c>
      <c r="I854" s="308">
        <f t="shared" si="157"/>
      </c>
      <c r="J854" s="309"/>
      <c r="K854" s="556"/>
      <c r="L854" s="319"/>
      <c r="M854" s="391">
        <f t="shared" si="158"/>
        <v>0</v>
      </c>
      <c r="N854" s="557">
        <f t="shared" si="162"/>
        <v>0</v>
      </c>
      <c r="O854" s="309"/>
      <c r="P854" s="556"/>
      <c r="Q854" s="319"/>
      <c r="R854" s="564">
        <f t="shared" si="163"/>
        <v>0</v>
      </c>
      <c r="S854" s="391">
        <f t="shared" si="164"/>
        <v>0</v>
      </c>
      <c r="T854" s="319"/>
      <c r="U854" s="319"/>
      <c r="V854" s="320"/>
      <c r="W854" s="389">
        <f t="shared" si="159"/>
        <v>0</v>
      </c>
    </row>
    <row r="855" spans="1:23" ht="18.75" thickBot="1">
      <c r="A855" s="311">
        <v>402</v>
      </c>
      <c r="B855" s="220"/>
      <c r="C855" s="178">
        <v>4219</v>
      </c>
      <c r="D855" s="200" t="s">
        <v>1358</v>
      </c>
      <c r="E855" s="593"/>
      <c r="F855" s="596"/>
      <c r="G855" s="310"/>
      <c r="H855" s="826">
        <f t="shared" si="161"/>
        <v>0</v>
      </c>
      <c r="I855" s="308">
        <f t="shared" si="157"/>
      </c>
      <c r="J855" s="309"/>
      <c r="K855" s="556"/>
      <c r="L855" s="319"/>
      <c r="M855" s="391">
        <f t="shared" si="158"/>
        <v>0</v>
      </c>
      <c r="N855" s="557">
        <f t="shared" si="162"/>
        <v>0</v>
      </c>
      <c r="O855" s="309"/>
      <c r="P855" s="556"/>
      <c r="Q855" s="319"/>
      <c r="R855" s="564">
        <f t="shared" si="163"/>
        <v>0</v>
      </c>
      <c r="S855" s="391">
        <f t="shared" si="164"/>
        <v>0</v>
      </c>
      <c r="T855" s="319"/>
      <c r="U855" s="319"/>
      <c r="V855" s="320"/>
      <c r="W855" s="389">
        <f t="shared" si="159"/>
        <v>0</v>
      </c>
    </row>
    <row r="856" spans="1:23" ht="18.75" thickBot="1">
      <c r="A856" s="408">
        <v>404</v>
      </c>
      <c r="B856" s="181">
        <v>4300</v>
      </c>
      <c r="C856" s="1165" t="s">
        <v>1359</v>
      </c>
      <c r="D856" s="1165"/>
      <c r="E856" s="597">
        <f>SUM(E857:E859)</f>
        <v>0</v>
      </c>
      <c r="F856" s="393">
        <f>SUM(F857:F859)</f>
        <v>0</v>
      </c>
      <c r="G856" s="317">
        <f>SUM(G857:G859)</f>
        <v>0</v>
      </c>
      <c r="H856" s="317">
        <f>SUM(H857:H859)</f>
        <v>0</v>
      </c>
      <c r="I856" s="308">
        <f t="shared" si="157"/>
      </c>
      <c r="J856" s="309"/>
      <c r="K856" s="394">
        <f>SUM(K857:K859)</f>
        <v>0</v>
      </c>
      <c r="L856" s="395">
        <f>SUM(L857:L859)</f>
        <v>0</v>
      </c>
      <c r="M856" s="559">
        <f>SUM(M857:M859)</f>
        <v>0</v>
      </c>
      <c r="N856" s="560">
        <f>SUM(N857:N859)</f>
        <v>0</v>
      </c>
      <c r="O856" s="309"/>
      <c r="P856" s="394">
        <f aca="true" t="shared" si="165" ref="P856:V856">SUM(P857:P859)</f>
        <v>0</v>
      </c>
      <c r="Q856" s="395">
        <f t="shared" si="165"/>
        <v>0</v>
      </c>
      <c r="R856" s="395">
        <f t="shared" si="165"/>
        <v>0</v>
      </c>
      <c r="S856" s="395">
        <f t="shared" si="165"/>
        <v>0</v>
      </c>
      <c r="T856" s="395">
        <f t="shared" si="165"/>
        <v>0</v>
      </c>
      <c r="U856" s="395">
        <f t="shared" si="165"/>
        <v>0</v>
      </c>
      <c r="V856" s="560">
        <f t="shared" si="165"/>
        <v>0</v>
      </c>
      <c r="W856" s="389">
        <f t="shared" si="159"/>
        <v>0</v>
      </c>
    </row>
    <row r="857" spans="1:23" ht="18.75" thickBot="1">
      <c r="A857" s="408">
        <v>404</v>
      </c>
      <c r="B857" s="220"/>
      <c r="C857" s="186">
        <v>4301</v>
      </c>
      <c r="D857" s="210" t="s">
        <v>1360</v>
      </c>
      <c r="E857" s="593"/>
      <c r="F857" s="596"/>
      <c r="G857" s="310"/>
      <c r="H857" s="826">
        <f aca="true" t="shared" si="166" ref="H857:H862">F857+G857</f>
        <v>0</v>
      </c>
      <c r="I857" s="308">
        <f t="shared" si="157"/>
      </c>
      <c r="J857" s="309"/>
      <c r="K857" s="556"/>
      <c r="L857" s="319"/>
      <c r="M857" s="391">
        <f t="shared" si="158"/>
        <v>0</v>
      </c>
      <c r="N857" s="557">
        <f aca="true" t="shared" si="167" ref="N857:N862">K857+L857-M857</f>
        <v>0</v>
      </c>
      <c r="O857" s="309"/>
      <c r="P857" s="556"/>
      <c r="Q857" s="319"/>
      <c r="R857" s="564">
        <f aca="true" t="shared" si="168" ref="R857:R862">+IF(+(K857+L857)&gt;=H857,+L857,+(+H857-K857))</f>
        <v>0</v>
      </c>
      <c r="S857" s="391">
        <f aca="true" t="shared" si="169" ref="S857:S862">P857+Q857-R857</f>
        <v>0</v>
      </c>
      <c r="T857" s="319"/>
      <c r="U857" s="319"/>
      <c r="V857" s="320"/>
      <c r="W857" s="389">
        <f t="shared" si="159"/>
        <v>0</v>
      </c>
    </row>
    <row r="858" spans="1:23" ht="18.75" thickBot="1">
      <c r="A858" s="328">
        <v>440</v>
      </c>
      <c r="B858" s="220"/>
      <c r="C858" s="178">
        <v>4302</v>
      </c>
      <c r="D858" s="180" t="s">
        <v>1477</v>
      </c>
      <c r="E858" s="593"/>
      <c r="F858" s="596"/>
      <c r="G858" s="310"/>
      <c r="H858" s="826">
        <f t="shared" si="166"/>
        <v>0</v>
      </c>
      <c r="I858" s="308">
        <f t="shared" si="157"/>
      </c>
      <c r="J858" s="309"/>
      <c r="K858" s="556"/>
      <c r="L858" s="319"/>
      <c r="M858" s="391">
        <f t="shared" si="158"/>
        <v>0</v>
      </c>
      <c r="N858" s="557">
        <f t="shared" si="167"/>
        <v>0</v>
      </c>
      <c r="O858" s="309"/>
      <c r="P858" s="556"/>
      <c r="Q858" s="319"/>
      <c r="R858" s="564">
        <f t="shared" si="168"/>
        <v>0</v>
      </c>
      <c r="S858" s="391">
        <f t="shared" si="169"/>
        <v>0</v>
      </c>
      <c r="T858" s="319"/>
      <c r="U858" s="319"/>
      <c r="V858" s="320"/>
      <c r="W858" s="389">
        <f t="shared" si="159"/>
        <v>0</v>
      </c>
    </row>
    <row r="859" spans="1:23" ht="18.75" thickBot="1">
      <c r="A859" s="328">
        <v>450</v>
      </c>
      <c r="B859" s="220"/>
      <c r="C859" s="184">
        <v>4309</v>
      </c>
      <c r="D859" s="190" t="s">
        <v>1362</v>
      </c>
      <c r="E859" s="593"/>
      <c r="F859" s="596"/>
      <c r="G859" s="310"/>
      <c r="H859" s="826">
        <f t="shared" si="166"/>
        <v>0</v>
      </c>
      <c r="I859" s="308">
        <f t="shared" si="157"/>
      </c>
      <c r="J859" s="309"/>
      <c r="K859" s="556"/>
      <c r="L859" s="319"/>
      <c r="M859" s="391">
        <f t="shared" si="158"/>
        <v>0</v>
      </c>
      <c r="N859" s="557">
        <f t="shared" si="167"/>
        <v>0</v>
      </c>
      <c r="O859" s="309"/>
      <c r="P859" s="556"/>
      <c r="Q859" s="319"/>
      <c r="R859" s="564">
        <f t="shared" si="168"/>
        <v>0</v>
      </c>
      <c r="S859" s="391">
        <f t="shared" si="169"/>
        <v>0</v>
      </c>
      <c r="T859" s="319"/>
      <c r="U859" s="319"/>
      <c r="V859" s="320"/>
      <c r="W859" s="389">
        <f t="shared" si="159"/>
        <v>0</v>
      </c>
    </row>
    <row r="860" spans="1:23" ht="18.75" thickBot="1">
      <c r="A860" s="328">
        <v>495</v>
      </c>
      <c r="B860" s="181">
        <v>4400</v>
      </c>
      <c r="C860" s="1166" t="s">
        <v>1363</v>
      </c>
      <c r="D860" s="1166"/>
      <c r="E860" s="597"/>
      <c r="F860" s="602"/>
      <c r="G860" s="324"/>
      <c r="H860" s="826">
        <f t="shared" si="166"/>
        <v>0</v>
      </c>
      <c r="I860" s="308">
        <f t="shared" si="157"/>
      </c>
      <c r="J860" s="309"/>
      <c r="K860" s="563"/>
      <c r="L860" s="321"/>
      <c r="M860" s="395">
        <f t="shared" si="158"/>
        <v>0</v>
      </c>
      <c r="N860" s="557">
        <f t="shared" si="167"/>
        <v>0</v>
      </c>
      <c r="O860" s="309"/>
      <c r="P860" s="563"/>
      <c r="Q860" s="321"/>
      <c r="R860" s="564">
        <f t="shared" si="168"/>
        <v>0</v>
      </c>
      <c r="S860" s="391">
        <f t="shared" si="169"/>
        <v>0</v>
      </c>
      <c r="T860" s="321"/>
      <c r="U860" s="321"/>
      <c r="V860" s="320"/>
      <c r="W860" s="389">
        <f t="shared" si="159"/>
        <v>0</v>
      </c>
    </row>
    <row r="861" spans="1:23" ht="18.75" thickBot="1">
      <c r="A861" s="329">
        <v>500</v>
      </c>
      <c r="B861" s="181">
        <v>4500</v>
      </c>
      <c r="C861" s="1167" t="s">
        <v>1440</v>
      </c>
      <c r="D861" s="1167"/>
      <c r="E861" s="597"/>
      <c r="F861" s="602"/>
      <c r="G861" s="324"/>
      <c r="H861" s="826">
        <f t="shared" si="166"/>
        <v>0</v>
      </c>
      <c r="I861" s="308">
        <f t="shared" si="157"/>
      </c>
      <c r="J861" s="309"/>
      <c r="K861" s="563"/>
      <c r="L861" s="321"/>
      <c r="M861" s="395">
        <f t="shared" si="158"/>
        <v>0</v>
      </c>
      <c r="N861" s="557">
        <f t="shared" si="167"/>
        <v>0</v>
      </c>
      <c r="O861" s="309"/>
      <c r="P861" s="563"/>
      <c r="Q861" s="321"/>
      <c r="R861" s="564">
        <f t="shared" si="168"/>
        <v>0</v>
      </c>
      <c r="S861" s="391">
        <f t="shared" si="169"/>
        <v>0</v>
      </c>
      <c r="T861" s="321"/>
      <c r="U861" s="321"/>
      <c r="V861" s="320"/>
      <c r="W861" s="389">
        <f t="shared" si="159"/>
        <v>0</v>
      </c>
    </row>
    <row r="862" spans="1:23" ht="18.75" thickBot="1">
      <c r="A862" s="329">
        <v>505</v>
      </c>
      <c r="B862" s="181">
        <v>4600</v>
      </c>
      <c r="C862" s="1168" t="s">
        <v>1364</v>
      </c>
      <c r="D862" s="1169"/>
      <c r="E862" s="597"/>
      <c r="F862" s="602"/>
      <c r="G862" s="324"/>
      <c r="H862" s="826">
        <f t="shared" si="166"/>
        <v>0</v>
      </c>
      <c r="I862" s="308">
        <f t="shared" si="157"/>
      </c>
      <c r="J862" s="309"/>
      <c r="K862" s="563"/>
      <c r="L862" s="321"/>
      <c r="M862" s="395">
        <f t="shared" si="158"/>
        <v>0</v>
      </c>
      <c r="N862" s="557">
        <f t="shared" si="167"/>
        <v>0</v>
      </c>
      <c r="O862" s="309"/>
      <c r="P862" s="563"/>
      <c r="Q862" s="321"/>
      <c r="R862" s="564">
        <f t="shared" si="168"/>
        <v>0</v>
      </c>
      <c r="S862" s="391">
        <f t="shared" si="169"/>
        <v>0</v>
      </c>
      <c r="T862" s="321"/>
      <c r="U862" s="321"/>
      <c r="V862" s="320"/>
      <c r="W862" s="389">
        <f t="shared" si="159"/>
        <v>0</v>
      </c>
    </row>
    <row r="863" spans="1:23" ht="18.75" thickBot="1">
      <c r="A863" s="329">
        <v>510</v>
      </c>
      <c r="B863" s="181">
        <v>4900</v>
      </c>
      <c r="C863" s="1161" t="s">
        <v>859</v>
      </c>
      <c r="D863" s="1161"/>
      <c r="E863" s="597">
        <f>+E864+E865</f>
        <v>0</v>
      </c>
      <c r="F863" s="393">
        <f>+F864+F865</f>
        <v>0</v>
      </c>
      <c r="G863" s="317">
        <f>+G864+G865</f>
        <v>0</v>
      </c>
      <c r="H863" s="317">
        <f>+H864+H865</f>
        <v>0</v>
      </c>
      <c r="I863" s="308">
        <f t="shared" si="157"/>
      </c>
      <c r="J863" s="309"/>
      <c r="K863" s="396"/>
      <c r="L863" s="407"/>
      <c r="M863" s="407"/>
      <c r="N863" s="561"/>
      <c r="O863" s="309"/>
      <c r="P863" s="396"/>
      <c r="Q863" s="407"/>
      <c r="R863" s="407"/>
      <c r="S863" s="407"/>
      <c r="T863" s="407"/>
      <c r="U863" s="407"/>
      <c r="V863" s="561"/>
      <c r="W863" s="389">
        <f t="shared" si="159"/>
        <v>0</v>
      </c>
    </row>
    <row r="864" spans="1:23" ht="18.75" thickBot="1">
      <c r="A864" s="329">
        <v>515</v>
      </c>
      <c r="B864" s="220"/>
      <c r="C864" s="186">
        <v>4901</v>
      </c>
      <c r="D864" s="221" t="s">
        <v>860</v>
      </c>
      <c r="E864" s="593"/>
      <c r="F864" s="596"/>
      <c r="G864" s="310"/>
      <c r="H864" s="826">
        <f>F864+G864</f>
        <v>0</v>
      </c>
      <c r="I864" s="308">
        <f t="shared" si="157"/>
      </c>
      <c r="J864" s="309"/>
      <c r="K864" s="392"/>
      <c r="L864" s="397"/>
      <c r="M864" s="397"/>
      <c r="N864" s="558"/>
      <c r="O864" s="309"/>
      <c r="P864" s="392"/>
      <c r="Q864" s="397"/>
      <c r="R864" s="397"/>
      <c r="S864" s="397"/>
      <c r="T864" s="397"/>
      <c r="U864" s="397"/>
      <c r="V864" s="558"/>
      <c r="W864" s="389">
        <f t="shared" si="159"/>
        <v>0</v>
      </c>
    </row>
    <row r="865" spans="1:23" ht="18.75" thickBot="1">
      <c r="A865" s="329">
        <v>520</v>
      </c>
      <c r="B865" s="220"/>
      <c r="C865" s="184">
        <v>4902</v>
      </c>
      <c r="D865" s="190" t="s">
        <v>861</v>
      </c>
      <c r="E865" s="593"/>
      <c r="F865" s="596"/>
      <c r="G865" s="310"/>
      <c r="H865" s="826">
        <f>F865+G865</f>
        <v>0</v>
      </c>
      <c r="I865" s="308">
        <f t="shared" si="157"/>
      </c>
      <c r="J865" s="309"/>
      <c r="K865" s="392"/>
      <c r="L865" s="397"/>
      <c r="M865" s="397"/>
      <c r="N865" s="558"/>
      <c r="O865" s="309"/>
      <c r="P865" s="392"/>
      <c r="Q865" s="397"/>
      <c r="R865" s="397"/>
      <c r="S865" s="397"/>
      <c r="T865" s="397"/>
      <c r="U865" s="397"/>
      <c r="V865" s="558"/>
      <c r="W865" s="389">
        <f t="shared" si="159"/>
        <v>0</v>
      </c>
    </row>
    <row r="866" spans="1:23" ht="18.75" thickBot="1">
      <c r="A866" s="329">
        <v>525</v>
      </c>
      <c r="B866" s="222">
        <v>5100</v>
      </c>
      <c r="C866" s="1160" t="s">
        <v>1365</v>
      </c>
      <c r="D866" s="1160"/>
      <c r="E866" s="647"/>
      <c r="F866" s="644"/>
      <c r="G866" s="565"/>
      <c r="H866" s="826">
        <f>F866+G866</f>
        <v>0</v>
      </c>
      <c r="I866" s="308">
        <f t="shared" si="157"/>
      </c>
      <c r="J866" s="309"/>
      <c r="K866" s="566"/>
      <c r="L866" s="567"/>
      <c r="M866" s="410">
        <f t="shared" si="158"/>
        <v>0</v>
      </c>
      <c r="N866" s="557">
        <f>K866+L866-M866</f>
        <v>0</v>
      </c>
      <c r="O866" s="309"/>
      <c r="P866" s="566"/>
      <c r="Q866" s="567"/>
      <c r="R866" s="564">
        <f>+IF(+(K866+L866)&gt;=H866,+L866,+(+H866-K866))</f>
        <v>0</v>
      </c>
      <c r="S866" s="391">
        <f>P866+Q866-R866</f>
        <v>0</v>
      </c>
      <c r="T866" s="567"/>
      <c r="U866" s="567"/>
      <c r="V866" s="320"/>
      <c r="W866" s="389">
        <f t="shared" si="159"/>
        <v>0</v>
      </c>
    </row>
    <row r="867" spans="1:23" ht="18.75" thickBot="1">
      <c r="A867" s="328">
        <v>635</v>
      </c>
      <c r="B867" s="222">
        <v>5200</v>
      </c>
      <c r="C867" s="1158" t="s">
        <v>1366</v>
      </c>
      <c r="D867" s="1158"/>
      <c r="E867" s="647">
        <f>SUM(E868:E874)</f>
        <v>0</v>
      </c>
      <c r="F867" s="645">
        <f>SUM(F868:F874)</f>
        <v>0</v>
      </c>
      <c r="G867" s="568">
        <f>SUM(G868:G874)</f>
        <v>0</v>
      </c>
      <c r="H867" s="568">
        <f>SUM(H868:H874)</f>
        <v>0</v>
      </c>
      <c r="I867" s="308">
        <f t="shared" si="157"/>
      </c>
      <c r="J867" s="309"/>
      <c r="K867" s="409">
        <f>SUM(K868:K874)</f>
        <v>0</v>
      </c>
      <c r="L867" s="410">
        <f>SUM(L868:L874)</f>
        <v>0</v>
      </c>
      <c r="M867" s="569">
        <f>SUM(M868:M874)</f>
        <v>0</v>
      </c>
      <c r="N867" s="570">
        <f>SUM(N868:N874)</f>
        <v>0</v>
      </c>
      <c r="O867" s="309"/>
      <c r="P867" s="409">
        <f aca="true" t="shared" si="170" ref="P867:V867">SUM(P868:P874)</f>
        <v>0</v>
      </c>
      <c r="Q867" s="410">
        <f t="shared" si="170"/>
        <v>0</v>
      </c>
      <c r="R867" s="410">
        <f t="shared" si="170"/>
        <v>0</v>
      </c>
      <c r="S867" s="410">
        <f t="shared" si="170"/>
        <v>0</v>
      </c>
      <c r="T867" s="410">
        <f t="shared" si="170"/>
        <v>0</v>
      </c>
      <c r="U867" s="410">
        <f t="shared" si="170"/>
        <v>0</v>
      </c>
      <c r="V867" s="570">
        <f t="shared" si="170"/>
        <v>0</v>
      </c>
      <c r="W867" s="389">
        <f t="shared" si="159"/>
        <v>0</v>
      </c>
    </row>
    <row r="868" spans="1:23" ht="18.75" thickBot="1">
      <c r="A868" s="329">
        <v>640</v>
      </c>
      <c r="B868" s="223"/>
      <c r="C868" s="224">
        <v>5201</v>
      </c>
      <c r="D868" s="225" t="s">
        <v>1367</v>
      </c>
      <c r="E868" s="648"/>
      <c r="F868" s="646"/>
      <c r="G868" s="571"/>
      <c r="H868" s="826">
        <f aca="true" t="shared" si="171" ref="H868:H874">F868+G868</f>
        <v>0</v>
      </c>
      <c r="I868" s="308">
        <f t="shared" si="157"/>
      </c>
      <c r="J868" s="309"/>
      <c r="K868" s="572"/>
      <c r="L868" s="573"/>
      <c r="M868" s="413">
        <f t="shared" si="158"/>
        <v>0</v>
      </c>
      <c r="N868" s="557">
        <f aca="true" t="shared" si="172" ref="N868:N874">K868+L868-M868</f>
        <v>0</v>
      </c>
      <c r="O868" s="309"/>
      <c r="P868" s="572"/>
      <c r="Q868" s="573"/>
      <c r="R868" s="564">
        <f aca="true" t="shared" si="173" ref="R868:R874">+IF(+(K868+L868)&gt;=H868,+L868,+(+H868-K868))</f>
        <v>0</v>
      </c>
      <c r="S868" s="391">
        <f aca="true" t="shared" si="174" ref="S868:S874">P868+Q868-R868</f>
        <v>0</v>
      </c>
      <c r="T868" s="573"/>
      <c r="U868" s="573"/>
      <c r="V868" s="320"/>
      <c r="W868" s="389">
        <f t="shared" si="159"/>
        <v>0</v>
      </c>
    </row>
    <row r="869" spans="1:23" ht="18.75" thickBot="1">
      <c r="A869" s="329">
        <v>645</v>
      </c>
      <c r="B869" s="223"/>
      <c r="C869" s="226">
        <v>5202</v>
      </c>
      <c r="D869" s="227" t="s">
        <v>1368</v>
      </c>
      <c r="E869" s="648"/>
      <c r="F869" s="646"/>
      <c r="G869" s="571"/>
      <c r="H869" s="826">
        <f t="shared" si="171"/>
        <v>0</v>
      </c>
      <c r="I869" s="308">
        <f t="shared" si="157"/>
      </c>
      <c r="J869" s="309"/>
      <c r="K869" s="572"/>
      <c r="L869" s="573"/>
      <c r="M869" s="413">
        <f t="shared" si="158"/>
        <v>0</v>
      </c>
      <c r="N869" s="557">
        <f t="shared" si="172"/>
        <v>0</v>
      </c>
      <c r="O869" s="309"/>
      <c r="P869" s="572"/>
      <c r="Q869" s="573"/>
      <c r="R869" s="564">
        <f t="shared" si="173"/>
        <v>0</v>
      </c>
      <c r="S869" s="391">
        <f t="shared" si="174"/>
        <v>0</v>
      </c>
      <c r="T869" s="573"/>
      <c r="U869" s="573"/>
      <c r="V869" s="320"/>
      <c r="W869" s="389">
        <f t="shared" si="159"/>
        <v>0</v>
      </c>
    </row>
    <row r="870" spans="1:23" ht="18.75" thickBot="1">
      <c r="A870" s="329">
        <v>650</v>
      </c>
      <c r="B870" s="223"/>
      <c r="C870" s="226">
        <v>5203</v>
      </c>
      <c r="D870" s="227" t="s">
        <v>298</v>
      </c>
      <c r="E870" s="648"/>
      <c r="F870" s="646"/>
      <c r="G870" s="571"/>
      <c r="H870" s="826">
        <f t="shared" si="171"/>
        <v>0</v>
      </c>
      <c r="I870" s="308">
        <f t="shared" si="157"/>
      </c>
      <c r="J870" s="309"/>
      <c r="K870" s="572"/>
      <c r="L870" s="573"/>
      <c r="M870" s="413">
        <f t="shared" si="158"/>
        <v>0</v>
      </c>
      <c r="N870" s="557">
        <f t="shared" si="172"/>
        <v>0</v>
      </c>
      <c r="O870" s="309"/>
      <c r="P870" s="572"/>
      <c r="Q870" s="573"/>
      <c r="R870" s="564">
        <f t="shared" si="173"/>
        <v>0</v>
      </c>
      <c r="S870" s="391">
        <f t="shared" si="174"/>
        <v>0</v>
      </c>
      <c r="T870" s="573"/>
      <c r="U870" s="573"/>
      <c r="V870" s="320"/>
      <c r="W870" s="389">
        <f t="shared" si="159"/>
        <v>0</v>
      </c>
    </row>
    <row r="871" spans="1:23" ht="18.75" thickBot="1">
      <c r="A871" s="328">
        <v>655</v>
      </c>
      <c r="B871" s="223"/>
      <c r="C871" s="226">
        <v>5204</v>
      </c>
      <c r="D871" s="227" t="s">
        <v>299</v>
      </c>
      <c r="E871" s="648"/>
      <c r="F871" s="646"/>
      <c r="G871" s="571"/>
      <c r="H871" s="826">
        <f t="shared" si="171"/>
        <v>0</v>
      </c>
      <c r="I871" s="308">
        <f t="shared" si="157"/>
      </c>
      <c r="J871" s="309"/>
      <c r="K871" s="572"/>
      <c r="L871" s="573"/>
      <c r="M871" s="413">
        <f t="shared" si="158"/>
        <v>0</v>
      </c>
      <c r="N871" s="557">
        <f t="shared" si="172"/>
        <v>0</v>
      </c>
      <c r="O871" s="309"/>
      <c r="P871" s="572"/>
      <c r="Q871" s="573"/>
      <c r="R871" s="564">
        <f t="shared" si="173"/>
        <v>0</v>
      </c>
      <c r="S871" s="391">
        <f t="shared" si="174"/>
        <v>0</v>
      </c>
      <c r="T871" s="573"/>
      <c r="U871" s="573"/>
      <c r="V871" s="320"/>
      <c r="W871" s="389">
        <f t="shared" si="159"/>
        <v>0</v>
      </c>
    </row>
    <row r="872" spans="1:23" ht="18.75" thickBot="1">
      <c r="A872" s="328">
        <v>665</v>
      </c>
      <c r="B872" s="223"/>
      <c r="C872" s="226">
        <v>5205</v>
      </c>
      <c r="D872" s="227" t="s">
        <v>300</v>
      </c>
      <c r="E872" s="648"/>
      <c r="F872" s="646"/>
      <c r="G872" s="571"/>
      <c r="H872" s="826">
        <f t="shared" si="171"/>
        <v>0</v>
      </c>
      <c r="I872" s="308">
        <f t="shared" si="157"/>
      </c>
      <c r="J872" s="309"/>
      <c r="K872" s="572"/>
      <c r="L872" s="573"/>
      <c r="M872" s="413">
        <f t="shared" si="158"/>
        <v>0</v>
      </c>
      <c r="N872" s="557">
        <f t="shared" si="172"/>
        <v>0</v>
      </c>
      <c r="O872" s="309"/>
      <c r="P872" s="572"/>
      <c r="Q872" s="573"/>
      <c r="R872" s="564">
        <f t="shared" si="173"/>
        <v>0</v>
      </c>
      <c r="S872" s="391">
        <f t="shared" si="174"/>
        <v>0</v>
      </c>
      <c r="T872" s="573"/>
      <c r="U872" s="573"/>
      <c r="V872" s="320"/>
      <c r="W872" s="389">
        <f t="shared" si="159"/>
        <v>0</v>
      </c>
    </row>
    <row r="873" spans="1:23" ht="18.75" thickBot="1">
      <c r="A873" s="328">
        <v>675</v>
      </c>
      <c r="B873" s="223"/>
      <c r="C873" s="226">
        <v>5206</v>
      </c>
      <c r="D873" s="227" t="s">
        <v>301</v>
      </c>
      <c r="E873" s="648"/>
      <c r="F873" s="646"/>
      <c r="G873" s="571"/>
      <c r="H873" s="826">
        <f t="shared" si="171"/>
        <v>0</v>
      </c>
      <c r="I873" s="308">
        <f t="shared" si="157"/>
      </c>
      <c r="J873" s="309"/>
      <c r="K873" s="572"/>
      <c r="L873" s="573"/>
      <c r="M873" s="413">
        <f t="shared" si="158"/>
        <v>0</v>
      </c>
      <c r="N873" s="557">
        <f t="shared" si="172"/>
        <v>0</v>
      </c>
      <c r="O873" s="309"/>
      <c r="P873" s="572"/>
      <c r="Q873" s="573"/>
      <c r="R873" s="564">
        <f t="shared" si="173"/>
        <v>0</v>
      </c>
      <c r="S873" s="391">
        <f t="shared" si="174"/>
        <v>0</v>
      </c>
      <c r="T873" s="573"/>
      <c r="U873" s="573"/>
      <c r="V873" s="320"/>
      <c r="W873" s="389">
        <f t="shared" si="159"/>
        <v>0</v>
      </c>
    </row>
    <row r="874" spans="1:23" ht="18.75" thickBot="1">
      <c r="A874" s="328">
        <v>685</v>
      </c>
      <c r="B874" s="223"/>
      <c r="C874" s="228">
        <v>5219</v>
      </c>
      <c r="D874" s="229" t="s">
        <v>302</v>
      </c>
      <c r="E874" s="648"/>
      <c r="F874" s="646"/>
      <c r="G874" s="571"/>
      <c r="H874" s="826">
        <f t="shared" si="171"/>
        <v>0</v>
      </c>
      <c r="I874" s="308">
        <f t="shared" si="157"/>
      </c>
      <c r="J874" s="309"/>
      <c r="K874" s="572"/>
      <c r="L874" s="573"/>
      <c r="M874" s="413">
        <f t="shared" si="158"/>
        <v>0</v>
      </c>
      <c r="N874" s="557">
        <f t="shared" si="172"/>
        <v>0</v>
      </c>
      <c r="O874" s="309"/>
      <c r="P874" s="572"/>
      <c r="Q874" s="573"/>
      <c r="R874" s="564">
        <f t="shared" si="173"/>
        <v>0</v>
      </c>
      <c r="S874" s="391">
        <f t="shared" si="174"/>
        <v>0</v>
      </c>
      <c r="T874" s="573"/>
      <c r="U874" s="573"/>
      <c r="V874" s="320"/>
      <c r="W874" s="389">
        <f t="shared" si="159"/>
        <v>0</v>
      </c>
    </row>
    <row r="875" spans="1:23" ht="18.75" thickBot="1">
      <c r="A875" s="329">
        <v>690</v>
      </c>
      <c r="B875" s="222">
        <v>5300</v>
      </c>
      <c r="C875" s="1159" t="s">
        <v>303</v>
      </c>
      <c r="D875" s="1159"/>
      <c r="E875" s="647">
        <f>SUM(E876:E877)</f>
        <v>0</v>
      </c>
      <c r="F875" s="645">
        <f>SUM(F876:F877)</f>
        <v>0</v>
      </c>
      <c r="G875" s="568">
        <f>SUM(G876:G877)</f>
        <v>0</v>
      </c>
      <c r="H875" s="568">
        <f>SUM(H876:H877)</f>
        <v>0</v>
      </c>
      <c r="I875" s="308">
        <f t="shared" si="157"/>
      </c>
      <c r="J875" s="309"/>
      <c r="K875" s="409">
        <f>SUM(K876:K877)</f>
        <v>0</v>
      </c>
      <c r="L875" s="410">
        <f>SUM(L876:L877)</f>
        <v>0</v>
      </c>
      <c r="M875" s="569">
        <f>SUM(M876:M877)</f>
        <v>0</v>
      </c>
      <c r="N875" s="570">
        <f>SUM(N876:N877)</f>
        <v>0</v>
      </c>
      <c r="O875" s="309"/>
      <c r="P875" s="409">
        <f aca="true" t="shared" si="175" ref="P875:V875">SUM(P876:P877)</f>
        <v>0</v>
      </c>
      <c r="Q875" s="410">
        <f t="shared" si="175"/>
        <v>0</v>
      </c>
      <c r="R875" s="410">
        <f t="shared" si="175"/>
        <v>0</v>
      </c>
      <c r="S875" s="410">
        <f t="shared" si="175"/>
        <v>0</v>
      </c>
      <c r="T875" s="410">
        <f t="shared" si="175"/>
        <v>0</v>
      </c>
      <c r="U875" s="410">
        <f t="shared" si="175"/>
        <v>0</v>
      </c>
      <c r="V875" s="570">
        <f t="shared" si="175"/>
        <v>0</v>
      </c>
      <c r="W875" s="389">
        <f t="shared" si="159"/>
        <v>0</v>
      </c>
    </row>
    <row r="876" spans="1:23" ht="18.75" thickBot="1">
      <c r="A876" s="329">
        <v>695</v>
      </c>
      <c r="B876" s="223"/>
      <c r="C876" s="224">
        <v>5301</v>
      </c>
      <c r="D876" s="225" t="s">
        <v>1909</v>
      </c>
      <c r="E876" s="648"/>
      <c r="F876" s="646"/>
      <c r="G876" s="571"/>
      <c r="H876" s="826">
        <f>F876+G876</f>
        <v>0</v>
      </c>
      <c r="I876" s="308">
        <f t="shared" si="157"/>
      </c>
      <c r="J876" s="309"/>
      <c r="K876" s="572"/>
      <c r="L876" s="573"/>
      <c r="M876" s="413">
        <f t="shared" si="158"/>
        <v>0</v>
      </c>
      <c r="N876" s="557">
        <f>K876+L876-M876</f>
        <v>0</v>
      </c>
      <c r="O876" s="309"/>
      <c r="P876" s="572"/>
      <c r="Q876" s="573"/>
      <c r="R876" s="564">
        <f>+IF(+(K876+L876)&gt;=H876,+L876,+(+H876-K876))</f>
        <v>0</v>
      </c>
      <c r="S876" s="391">
        <f>P876+Q876-R876</f>
        <v>0</v>
      </c>
      <c r="T876" s="573"/>
      <c r="U876" s="573"/>
      <c r="V876" s="320"/>
      <c r="W876" s="389">
        <f t="shared" si="159"/>
        <v>0</v>
      </c>
    </row>
    <row r="877" spans="1:23" ht="18.75" thickBot="1">
      <c r="A877" s="328">
        <v>700</v>
      </c>
      <c r="B877" s="223"/>
      <c r="C877" s="228">
        <v>5309</v>
      </c>
      <c r="D877" s="229" t="s">
        <v>304</v>
      </c>
      <c r="E877" s="648"/>
      <c r="F877" s="646"/>
      <c r="G877" s="571"/>
      <c r="H877" s="826">
        <f>F877+G877</f>
        <v>0</v>
      </c>
      <c r="I877" s="308">
        <f t="shared" si="157"/>
      </c>
      <c r="J877" s="309"/>
      <c r="K877" s="572"/>
      <c r="L877" s="573"/>
      <c r="M877" s="413">
        <f t="shared" si="158"/>
        <v>0</v>
      </c>
      <c r="N877" s="557">
        <f>K877+L877-M877</f>
        <v>0</v>
      </c>
      <c r="O877" s="309"/>
      <c r="P877" s="572"/>
      <c r="Q877" s="573"/>
      <c r="R877" s="564">
        <f>+IF(+(K877+L877)&gt;=H877,+L877,+(+H877-K877))</f>
        <v>0</v>
      </c>
      <c r="S877" s="391">
        <f>P877+Q877-R877</f>
        <v>0</v>
      </c>
      <c r="T877" s="573"/>
      <c r="U877" s="573"/>
      <c r="V877" s="320"/>
      <c r="W877" s="389">
        <f t="shared" si="159"/>
        <v>0</v>
      </c>
    </row>
    <row r="878" spans="1:23" ht="18.75" thickBot="1">
      <c r="A878" s="328">
        <v>710</v>
      </c>
      <c r="B878" s="222">
        <v>5400</v>
      </c>
      <c r="C878" s="1160" t="s">
        <v>1383</v>
      </c>
      <c r="D878" s="1160"/>
      <c r="E878" s="647"/>
      <c r="F878" s="644"/>
      <c r="G878" s="565"/>
      <c r="H878" s="826">
        <f>F878+G878</f>
        <v>0</v>
      </c>
      <c r="I878" s="308">
        <f t="shared" si="157"/>
      </c>
      <c r="J878" s="309"/>
      <c r="K878" s="566"/>
      <c r="L878" s="567"/>
      <c r="M878" s="410">
        <f t="shared" si="158"/>
        <v>0</v>
      </c>
      <c r="N878" s="557">
        <f>K878+L878-M878</f>
        <v>0</v>
      </c>
      <c r="O878" s="309"/>
      <c r="P878" s="566"/>
      <c r="Q878" s="567"/>
      <c r="R878" s="564">
        <f>+IF(+(K878+L878)&gt;=H878,+L878,+(+H878-K878))</f>
        <v>0</v>
      </c>
      <c r="S878" s="391">
        <f>P878+Q878-R878</f>
        <v>0</v>
      </c>
      <c r="T878" s="567"/>
      <c r="U878" s="567"/>
      <c r="V878" s="320"/>
      <c r="W878" s="389">
        <f t="shared" si="159"/>
        <v>0</v>
      </c>
    </row>
    <row r="879" spans="1:23" ht="18.75" thickBot="1">
      <c r="A879" s="329">
        <v>715</v>
      </c>
      <c r="B879" s="181">
        <v>5500</v>
      </c>
      <c r="C879" s="1161" t="s">
        <v>1384</v>
      </c>
      <c r="D879" s="1161"/>
      <c r="E879" s="597">
        <f>SUM(E880:E883)</f>
        <v>0</v>
      </c>
      <c r="F879" s="393">
        <f>SUM(F880:F883)</f>
        <v>0</v>
      </c>
      <c r="G879" s="317">
        <f>SUM(G880:G883)</f>
        <v>0</v>
      </c>
      <c r="H879" s="317">
        <f>SUM(H880:H883)</f>
        <v>0</v>
      </c>
      <c r="I879" s="308">
        <f t="shared" si="157"/>
      </c>
      <c r="J879" s="309"/>
      <c r="K879" s="394">
        <f>SUM(K880:K883)</f>
        <v>0</v>
      </c>
      <c r="L879" s="395">
        <f>SUM(L880:L883)</f>
        <v>0</v>
      </c>
      <c r="M879" s="559">
        <f>SUM(M880:M883)</f>
        <v>0</v>
      </c>
      <c r="N879" s="560">
        <f>SUM(N880:N883)</f>
        <v>0</v>
      </c>
      <c r="O879" s="309"/>
      <c r="P879" s="394">
        <f aca="true" t="shared" si="176" ref="P879:V879">SUM(P880:P883)</f>
        <v>0</v>
      </c>
      <c r="Q879" s="395">
        <f t="shared" si="176"/>
        <v>0</v>
      </c>
      <c r="R879" s="395">
        <f t="shared" si="176"/>
        <v>0</v>
      </c>
      <c r="S879" s="395">
        <f t="shared" si="176"/>
        <v>0</v>
      </c>
      <c r="T879" s="395">
        <f t="shared" si="176"/>
        <v>0</v>
      </c>
      <c r="U879" s="395">
        <f t="shared" si="176"/>
        <v>0</v>
      </c>
      <c r="V879" s="560">
        <f t="shared" si="176"/>
        <v>0</v>
      </c>
      <c r="W879" s="389">
        <f t="shared" si="159"/>
        <v>0</v>
      </c>
    </row>
    <row r="880" spans="1:23" ht="18.75" thickBot="1">
      <c r="A880" s="329">
        <v>720</v>
      </c>
      <c r="B880" s="220"/>
      <c r="C880" s="186">
        <v>5501</v>
      </c>
      <c r="D880" s="210" t="s">
        <v>1385</v>
      </c>
      <c r="E880" s="593"/>
      <c r="F880" s="596"/>
      <c r="G880" s="310"/>
      <c r="H880" s="826">
        <f>F880+G880</f>
        <v>0</v>
      </c>
      <c r="I880" s="308">
        <f t="shared" si="157"/>
      </c>
      <c r="J880" s="309"/>
      <c r="K880" s="556"/>
      <c r="L880" s="319"/>
      <c r="M880" s="391">
        <f t="shared" si="158"/>
        <v>0</v>
      </c>
      <c r="N880" s="557">
        <f>K880+L880-M880</f>
        <v>0</v>
      </c>
      <c r="O880" s="309"/>
      <c r="P880" s="556"/>
      <c r="Q880" s="319"/>
      <c r="R880" s="564">
        <f>+IF(+(K880+L880)&gt;=H880,+L880,+(+H880-K880))</f>
        <v>0</v>
      </c>
      <c r="S880" s="391">
        <f>P880+Q880-R880</f>
        <v>0</v>
      </c>
      <c r="T880" s="319"/>
      <c r="U880" s="319"/>
      <c r="V880" s="320"/>
      <c r="W880" s="389">
        <f t="shared" si="159"/>
        <v>0</v>
      </c>
    </row>
    <row r="881" spans="1:23" ht="18.75" thickBot="1">
      <c r="A881" s="329">
        <v>725</v>
      </c>
      <c r="B881" s="220"/>
      <c r="C881" s="178">
        <v>5502</v>
      </c>
      <c r="D881" s="187" t="s">
        <v>1386</v>
      </c>
      <c r="E881" s="593"/>
      <c r="F881" s="596"/>
      <c r="G881" s="310"/>
      <c r="H881" s="826">
        <f>F881+G881</f>
        <v>0</v>
      </c>
      <c r="I881" s="308">
        <f t="shared" si="157"/>
      </c>
      <c r="J881" s="309"/>
      <c r="K881" s="556"/>
      <c r="L881" s="319"/>
      <c r="M881" s="391">
        <f t="shared" si="158"/>
        <v>0</v>
      </c>
      <c r="N881" s="557">
        <f>K881+L881-M881</f>
        <v>0</v>
      </c>
      <c r="O881" s="309"/>
      <c r="P881" s="556"/>
      <c r="Q881" s="319"/>
      <c r="R881" s="564">
        <f>+IF(+(K881+L881)&gt;=H881,+L881,+(+H881-K881))</f>
        <v>0</v>
      </c>
      <c r="S881" s="391">
        <f>P881+Q881-R881</f>
        <v>0</v>
      </c>
      <c r="T881" s="319"/>
      <c r="U881" s="319"/>
      <c r="V881" s="320"/>
      <c r="W881" s="389">
        <f t="shared" si="159"/>
        <v>0</v>
      </c>
    </row>
    <row r="882" spans="1:23" ht="18.75" thickBot="1">
      <c r="A882" s="329">
        <v>730</v>
      </c>
      <c r="B882" s="220"/>
      <c r="C882" s="178">
        <v>5503</v>
      </c>
      <c r="D882" s="180" t="s">
        <v>1387</v>
      </c>
      <c r="E882" s="593"/>
      <c r="F882" s="596"/>
      <c r="G882" s="310"/>
      <c r="H882" s="826">
        <f>F882+G882</f>
        <v>0</v>
      </c>
      <c r="I882" s="308">
        <f t="shared" si="157"/>
      </c>
      <c r="J882" s="309"/>
      <c r="K882" s="556"/>
      <c r="L882" s="319"/>
      <c r="M882" s="391">
        <f t="shared" si="158"/>
        <v>0</v>
      </c>
      <c r="N882" s="557">
        <f>K882+L882-M882</f>
        <v>0</v>
      </c>
      <c r="O882" s="309"/>
      <c r="P882" s="556"/>
      <c r="Q882" s="319"/>
      <c r="R882" s="564">
        <f>+IF(+(K882+L882)&gt;=H882,+L882,+(+H882-K882))</f>
        <v>0</v>
      </c>
      <c r="S882" s="391">
        <f>P882+Q882-R882</f>
        <v>0</v>
      </c>
      <c r="T882" s="319"/>
      <c r="U882" s="319"/>
      <c r="V882" s="320"/>
      <c r="W882" s="389">
        <f t="shared" si="159"/>
        <v>0</v>
      </c>
    </row>
    <row r="883" spans="1:23" ht="18.75" thickBot="1">
      <c r="A883" s="329">
        <v>735</v>
      </c>
      <c r="B883" s="220"/>
      <c r="C883" s="178">
        <v>5504</v>
      </c>
      <c r="D883" s="187" t="s">
        <v>1388</v>
      </c>
      <c r="E883" s="593"/>
      <c r="F883" s="596"/>
      <c r="G883" s="310"/>
      <c r="H883" s="826">
        <f>F883+G883</f>
        <v>0</v>
      </c>
      <c r="I883" s="308">
        <f t="shared" si="157"/>
      </c>
      <c r="J883" s="309"/>
      <c r="K883" s="556"/>
      <c r="L883" s="319"/>
      <c r="M883" s="391">
        <f t="shared" si="158"/>
        <v>0</v>
      </c>
      <c r="N883" s="557">
        <f>K883+L883-M883</f>
        <v>0</v>
      </c>
      <c r="O883" s="309"/>
      <c r="P883" s="556"/>
      <c r="Q883" s="319"/>
      <c r="R883" s="564">
        <f>+IF(+(K883+L883)&gt;=H883,+L883,+(+H883-K883))</f>
        <v>0</v>
      </c>
      <c r="S883" s="391">
        <f>P883+Q883-R883</f>
        <v>0</v>
      </c>
      <c r="T883" s="319"/>
      <c r="U883" s="319"/>
      <c r="V883" s="320"/>
      <c r="W883" s="389">
        <f t="shared" si="159"/>
        <v>0</v>
      </c>
    </row>
    <row r="884" spans="1:23" ht="18.75" thickBot="1">
      <c r="A884" s="329">
        <v>740</v>
      </c>
      <c r="B884" s="222">
        <v>5700</v>
      </c>
      <c r="C884" s="1162" t="s">
        <v>1389</v>
      </c>
      <c r="D884" s="1163"/>
      <c r="E884" s="647">
        <f>SUM(E885:E887)</f>
        <v>0</v>
      </c>
      <c r="F884" s="645">
        <f>SUM(F885:F887)</f>
        <v>0</v>
      </c>
      <c r="G884" s="568">
        <f>SUM(G885:G887)</f>
        <v>0</v>
      </c>
      <c r="H884" s="568">
        <f>SUM(H885:H887)</f>
        <v>0</v>
      </c>
      <c r="I884" s="308">
        <f t="shared" si="157"/>
      </c>
      <c r="J884" s="309"/>
      <c r="K884" s="409">
        <f>SUM(K885:K887)</f>
        <v>0</v>
      </c>
      <c r="L884" s="410">
        <f>SUM(L885:L887)</f>
        <v>0</v>
      </c>
      <c r="M884" s="569">
        <f>SUM(M885:M886)</f>
        <v>0</v>
      </c>
      <c r="N884" s="570">
        <f>SUM(N885:N887)</f>
        <v>0</v>
      </c>
      <c r="O884" s="309"/>
      <c r="P884" s="409">
        <f>SUM(P885:P887)</f>
        <v>0</v>
      </c>
      <c r="Q884" s="410">
        <f>SUM(Q885:Q887)</f>
        <v>0</v>
      </c>
      <c r="R884" s="410">
        <f>SUM(R885:R887)</f>
        <v>0</v>
      </c>
      <c r="S884" s="410">
        <f>SUM(S885:S887)</f>
        <v>0</v>
      </c>
      <c r="T884" s="410">
        <f>SUM(T885:T887)</f>
        <v>0</v>
      </c>
      <c r="U884" s="410">
        <f>SUM(U885:U886)</f>
        <v>0</v>
      </c>
      <c r="V884" s="570">
        <f>SUM(V885:V887)</f>
        <v>0</v>
      </c>
      <c r="W884" s="389">
        <f t="shared" si="159"/>
        <v>0</v>
      </c>
    </row>
    <row r="885" spans="1:23" ht="18.75" thickBot="1">
      <c r="A885" s="329">
        <v>745</v>
      </c>
      <c r="B885" s="223"/>
      <c r="C885" s="224">
        <v>5701</v>
      </c>
      <c r="D885" s="225" t="s">
        <v>1390</v>
      </c>
      <c r="E885" s="648"/>
      <c r="F885" s="646"/>
      <c r="G885" s="571"/>
      <c r="H885" s="826">
        <f>F885+G885</f>
        <v>0</v>
      </c>
      <c r="I885" s="308">
        <f t="shared" si="157"/>
      </c>
      <c r="J885" s="309"/>
      <c r="K885" s="572"/>
      <c r="L885" s="573"/>
      <c r="M885" s="413">
        <f t="shared" si="158"/>
        <v>0</v>
      </c>
      <c r="N885" s="557">
        <f>K885+L885-M885</f>
        <v>0</v>
      </c>
      <c r="O885" s="309"/>
      <c r="P885" s="572"/>
      <c r="Q885" s="573"/>
      <c r="R885" s="564">
        <f>+IF(+(K885+L885)&gt;=H885,+L885,+(+H885-K885))</f>
        <v>0</v>
      </c>
      <c r="S885" s="391">
        <f>P885+Q885-R885</f>
        <v>0</v>
      </c>
      <c r="T885" s="573"/>
      <c r="U885" s="573"/>
      <c r="V885" s="320"/>
      <c r="W885" s="389">
        <f t="shared" si="159"/>
        <v>0</v>
      </c>
    </row>
    <row r="886" spans="1:23" ht="19.5" thickBot="1">
      <c r="A886" s="328">
        <v>750</v>
      </c>
      <c r="B886" s="223"/>
      <c r="C886" s="228">
        <v>5702</v>
      </c>
      <c r="D886" s="229" t="s">
        <v>1391</v>
      </c>
      <c r="E886" s="648"/>
      <c r="F886" s="646"/>
      <c r="G886" s="571"/>
      <c r="H886" s="826">
        <f>F886+G886</f>
        <v>0</v>
      </c>
      <c r="I886" s="308">
        <f t="shared" si="157"/>
      </c>
      <c r="J886" s="309"/>
      <c r="K886" s="572"/>
      <c r="L886" s="573"/>
      <c r="M886" s="413">
        <f t="shared" si="158"/>
        <v>0</v>
      </c>
      <c r="N886" s="557">
        <f>K886+L886-M886</f>
        <v>0</v>
      </c>
      <c r="O886" s="309"/>
      <c r="P886" s="572"/>
      <c r="Q886" s="573"/>
      <c r="R886" s="564">
        <f>+IF(+(K886+L886)&gt;=H886,+L886,+(+H886-K886))</f>
        <v>0</v>
      </c>
      <c r="S886" s="391">
        <f>P886+Q886-R886</f>
        <v>0</v>
      </c>
      <c r="T886" s="573"/>
      <c r="U886" s="573"/>
      <c r="V886" s="320"/>
      <c r="W886" s="389">
        <f t="shared" si="159"/>
        <v>0</v>
      </c>
    </row>
    <row r="887" spans="1:23" ht="19.5" thickBot="1">
      <c r="A887" s="329">
        <v>755</v>
      </c>
      <c r="B887" s="177"/>
      <c r="C887" s="230">
        <v>4071</v>
      </c>
      <c r="D887" s="620" t="s">
        <v>1392</v>
      </c>
      <c r="E887" s="593"/>
      <c r="F887" s="608"/>
      <c r="G887" s="343"/>
      <c r="H887" s="826">
        <f>F887+G887</f>
        <v>0</v>
      </c>
      <c r="I887" s="308">
        <f t="shared" si="157"/>
      </c>
      <c r="J887" s="309"/>
      <c r="K887" s="415"/>
      <c r="L887" s="397"/>
      <c r="M887" s="397"/>
      <c r="N887" s="574"/>
      <c r="O887" s="309"/>
      <c r="P887" s="392"/>
      <c r="Q887" s="397"/>
      <c r="R887" s="397"/>
      <c r="S887" s="397"/>
      <c r="T887" s="397"/>
      <c r="U887" s="397"/>
      <c r="V887" s="558"/>
      <c r="W887" s="389">
        <f t="shared" si="159"/>
        <v>0</v>
      </c>
    </row>
    <row r="888" spans="1:23" ht="36" customHeight="1">
      <c r="A888" s="329">
        <v>760</v>
      </c>
      <c r="B888" s="220"/>
      <c r="C888" s="231"/>
      <c r="D888" s="417"/>
      <c r="E888" s="314"/>
      <c r="F888" s="314"/>
      <c r="G888" s="314"/>
      <c r="H888" s="315"/>
      <c r="I888" s="308">
        <f t="shared" si="157"/>
      </c>
      <c r="J888" s="309"/>
      <c r="K888" s="575"/>
      <c r="L888" s="576"/>
      <c r="M888" s="404"/>
      <c r="N888" s="405"/>
      <c r="O888" s="309"/>
      <c r="P888" s="575"/>
      <c r="Q888" s="576"/>
      <c r="R888" s="404"/>
      <c r="S888" s="404"/>
      <c r="T888" s="576"/>
      <c r="U888" s="404"/>
      <c r="V888" s="405"/>
      <c r="W888" s="405"/>
    </row>
    <row r="889" spans="1:23" ht="19.5" thickBot="1">
      <c r="A889" s="328">
        <v>765</v>
      </c>
      <c r="B889" s="577">
        <v>98</v>
      </c>
      <c r="C889" s="1164" t="s">
        <v>1393</v>
      </c>
      <c r="D889" s="1165"/>
      <c r="E889" s="597"/>
      <c r="F889" s="602"/>
      <c r="G889" s="324"/>
      <c r="H889" s="826">
        <f>F889+G889</f>
        <v>0</v>
      </c>
      <c r="I889" s="308">
        <f t="shared" si="157"/>
      </c>
      <c r="J889" s="309"/>
      <c r="K889" s="563"/>
      <c r="L889" s="321"/>
      <c r="M889" s="395">
        <f t="shared" si="158"/>
        <v>0</v>
      </c>
      <c r="N889" s="557">
        <f>K889+L889-M889</f>
        <v>0</v>
      </c>
      <c r="O889" s="309"/>
      <c r="P889" s="563"/>
      <c r="Q889" s="321"/>
      <c r="R889" s="564">
        <f>+IF(+(K889+L889)&gt;=H889,+L889,+(+H889-K889))</f>
        <v>0</v>
      </c>
      <c r="S889" s="391">
        <f>P889+Q889-R889</f>
        <v>0</v>
      </c>
      <c r="T889" s="321"/>
      <c r="U889" s="321"/>
      <c r="V889" s="320"/>
      <c r="W889" s="389">
        <f t="shared" si="159"/>
        <v>0</v>
      </c>
    </row>
    <row r="890" spans="1:23" ht="15.75">
      <c r="A890" s="328">
        <v>775</v>
      </c>
      <c r="B890" s="232"/>
      <c r="C890" s="419" t="s">
        <v>1394</v>
      </c>
      <c r="D890" s="420"/>
      <c r="E890" s="515"/>
      <c r="F890" s="515"/>
      <c r="G890" s="515"/>
      <c r="H890" s="421"/>
      <c r="I890" s="308">
        <f t="shared" si="157"/>
      </c>
      <c r="J890" s="309"/>
      <c r="K890" s="422"/>
      <c r="L890" s="423"/>
      <c r="M890" s="423"/>
      <c r="N890" s="424"/>
      <c r="O890" s="309"/>
      <c r="P890" s="422"/>
      <c r="Q890" s="423"/>
      <c r="R890" s="423"/>
      <c r="S890" s="423"/>
      <c r="T890" s="423"/>
      <c r="U890" s="423"/>
      <c r="V890" s="424"/>
      <c r="W890" s="424"/>
    </row>
    <row r="891" spans="1:23" ht="15.75">
      <c r="A891" s="329">
        <v>780</v>
      </c>
      <c r="B891" s="232"/>
      <c r="C891" s="425" t="s">
        <v>1395</v>
      </c>
      <c r="D891" s="417"/>
      <c r="E891" s="503"/>
      <c r="F891" s="503"/>
      <c r="G891" s="503"/>
      <c r="H891" s="382"/>
      <c r="I891" s="308">
        <f t="shared" si="157"/>
      </c>
      <c r="J891" s="309"/>
      <c r="K891" s="426"/>
      <c r="L891" s="427"/>
      <c r="M891" s="427"/>
      <c r="N891" s="428"/>
      <c r="O891" s="309"/>
      <c r="P891" s="426"/>
      <c r="Q891" s="427"/>
      <c r="R891" s="427"/>
      <c r="S891" s="427"/>
      <c r="T891" s="427"/>
      <c r="U891" s="427"/>
      <c r="V891" s="428"/>
      <c r="W891" s="428"/>
    </row>
    <row r="892" spans="1:23" ht="16.5" thickBot="1">
      <c r="A892" s="329">
        <v>785</v>
      </c>
      <c r="B892" s="233"/>
      <c r="C892" s="429" t="s">
        <v>1396</v>
      </c>
      <c r="D892" s="430"/>
      <c r="E892" s="516"/>
      <c r="F892" s="516"/>
      <c r="G892" s="516"/>
      <c r="H892" s="384"/>
      <c r="I892" s="308">
        <f t="shared" si="157"/>
      </c>
      <c r="J892" s="309"/>
      <c r="K892" s="431"/>
      <c r="L892" s="432"/>
      <c r="M892" s="432"/>
      <c r="N892" s="433"/>
      <c r="O892" s="309"/>
      <c r="P892" s="431"/>
      <c r="Q892" s="432"/>
      <c r="R892" s="432"/>
      <c r="S892" s="432"/>
      <c r="T892" s="432"/>
      <c r="U892" s="432"/>
      <c r="V892" s="433"/>
      <c r="W892" s="433"/>
    </row>
    <row r="893" spans="1:23" ht="19.5" thickBot="1">
      <c r="A893" s="329">
        <v>790</v>
      </c>
      <c r="B893" s="234"/>
      <c r="C893" s="203" t="s">
        <v>709</v>
      </c>
      <c r="D893" s="235" t="s">
        <v>1397</v>
      </c>
      <c r="E893" s="346">
        <f>SUM(E781,E784,E790,E796,E797,E815,E819,E825,E828,E829,E830,E831,E832,E839,E846,E847,E848,E849,E856,E860,E861,E862,E863,E866,E867,E875,E878,E879,E884)+E889</f>
        <v>0</v>
      </c>
      <c r="F893" s="346">
        <f>SUM(F781,F784,F790,F796,F797,F815,F819,F825,F828,F829,F830,F831,F832,F839,F846,F847,F848,F849,F856,F860,F861,F862,F863,F866,F867,F875,F878,F879,F884)+F889</f>
        <v>0</v>
      </c>
      <c r="G893" s="346">
        <f>SUM(G781,G784,G790,G796,G797,G815,G819,G825,G828,G829,G830,G831,G832,G839,G846,G847,G848,G849,G856,G860,G861,G862,G863,G866,G867,G875,G878,G879,G884)+G889</f>
        <v>0</v>
      </c>
      <c r="H893" s="346">
        <f>SUM(H781,H784,H790,H796,H797,H815,H819,H825,H828,H829,H830,H831,H832,H839,H846,H847,H848,H849,H856,H860,H861,H862,H863,H866,H867,H875,H878,H879,H884)+H889</f>
        <v>0</v>
      </c>
      <c r="I893" s="308">
        <f t="shared" si="157"/>
      </c>
      <c r="J893" s="578" t="str">
        <f>LEFT(C778,1)</f>
        <v>0</v>
      </c>
      <c r="K893" s="346">
        <f>SUM(K781,K784,K790,K796,K797,K815,K819,K825,K828,K829,K830,K831,K832,K839,K846,K847,K848,K849,K856,K860,K861,K862,K863,K866,K867,K875,K878,K879,K884)+K889</f>
        <v>0</v>
      </c>
      <c r="L893" s="346">
        <f>SUM(L781,L784,L790,L796,L797,L815,L819,L825,L828,L829,L830,L831,L832,L839,L846,L847,L848,L849,L856,L860,L861,L862,L863,L866,L867,L875,L878,L879,L884)+L889</f>
        <v>0</v>
      </c>
      <c r="M893" s="346">
        <f>SUM(M781,M784,M790,M796,M797,M815,M819,M825,M828,M829,M830,M831,M832,M839,M846,M847,M848,M849,M856,M860,M861,M862,M863,M866,M867,M875,M878,M879,M884)+M889</f>
        <v>0</v>
      </c>
      <c r="N893" s="346">
        <f>SUM(N781,N784,N790,N796,N797,N815,N819,N825,N828,N829,N830,N831,N832,N839,N846,N847,N848,N849,N856,N860,N861,N862,N863,N866,N867,N875,N878,N879,N884)+N889</f>
        <v>0</v>
      </c>
      <c r="O893" s="282"/>
      <c r="P893" s="346">
        <f aca="true" t="shared" si="177" ref="P893:U893">SUM(P781,P784,P790,P796,P797,P815,P819,P825,P828,P829,P830,P831,P832,P839,P846,P847,P848,P849,P856,P860,P861,P862,P863,P866,P867,P875,P878,P879,P884)+P889</f>
        <v>0</v>
      </c>
      <c r="Q893" s="346">
        <f t="shared" si="177"/>
        <v>0</v>
      </c>
      <c r="R893" s="346">
        <f t="shared" si="177"/>
        <v>0</v>
      </c>
      <c r="S893" s="346">
        <f t="shared" si="177"/>
        <v>0</v>
      </c>
      <c r="T893" s="346">
        <f t="shared" si="177"/>
        <v>0</v>
      </c>
      <c r="U893" s="346">
        <f t="shared" si="177"/>
        <v>0</v>
      </c>
      <c r="V893" s="346">
        <f>SUM(V781,V784,V790,V796,V797,V815,V819,V825,V828,V829,V830,V831,V832,V839,V846,V847,V848,V849,V856,V860,V861,V862,V863,V866,V867,V875,V878,V879,V884)+V889</f>
        <v>0</v>
      </c>
      <c r="W893" s="389">
        <f>S893-T893-U893-V893</f>
        <v>0</v>
      </c>
    </row>
    <row r="894" spans="1:23" ht="15.75">
      <c r="A894" s="329">
        <v>795</v>
      </c>
      <c r="B894" s="193"/>
      <c r="C894" s="236"/>
      <c r="H894" s="279"/>
      <c r="I894" s="281">
        <f>I893</f>
      </c>
      <c r="O894" s="523"/>
      <c r="W894" s="523"/>
    </row>
    <row r="895" spans="1:23" ht="15.75">
      <c r="A895" s="328">
        <v>805</v>
      </c>
      <c r="B895" s="436"/>
      <c r="C895" s="437"/>
      <c r="D895" s="438"/>
      <c r="E895" s="348"/>
      <c r="F895" s="348"/>
      <c r="G895" s="348"/>
      <c r="H895" s="354"/>
      <c r="I895" s="281">
        <f>I893</f>
      </c>
      <c r="K895" s="348"/>
      <c r="L895" s="348"/>
      <c r="M895" s="354"/>
      <c r="N895" s="354"/>
      <c r="O895" s="523"/>
      <c r="P895" s="348"/>
      <c r="Q895" s="348"/>
      <c r="R895" s="354"/>
      <c r="S895" s="354"/>
      <c r="T895" s="348"/>
      <c r="U895" s="354"/>
      <c r="V895" s="354"/>
      <c r="W895" s="523"/>
    </row>
    <row r="896" spans="1:23" ht="15.75">
      <c r="A896" s="329">
        <v>810</v>
      </c>
      <c r="C896" s="287"/>
      <c r="D896" s="288"/>
      <c r="E896" s="348"/>
      <c r="F896" s="348"/>
      <c r="G896" s="348"/>
      <c r="H896" s="354"/>
      <c r="I896" s="281">
        <f>I893</f>
      </c>
      <c r="K896" s="348"/>
      <c r="L896" s="348"/>
      <c r="M896" s="354"/>
      <c r="N896" s="354"/>
      <c r="O896" s="523"/>
      <c r="P896" s="348"/>
      <c r="Q896" s="348"/>
      <c r="R896" s="354"/>
      <c r="S896" s="354"/>
      <c r="T896" s="348"/>
      <c r="U896" s="354"/>
      <c r="V896" s="354"/>
      <c r="W896" s="523"/>
    </row>
    <row r="897" spans="1:23" ht="15.75">
      <c r="A897" s="329">
        <v>815</v>
      </c>
      <c r="B897" s="1155" t="str">
        <f>$B$7</f>
        <v>ОТЧЕТ ЗА КАСОВОТО ИЗПЪЛНЕНИЕ НА СМЕТКИТЕ ЗА СРЕДСТВАТА ОТ ДРУГИ МЕЖДУНАРОДНИ ПРОГРАМИ НА БЮДЖЕТИНИТЕ ОРГАНИЗАЦИИ ПО ПЪЛНА ЕДИННА БЮДЖЕТНА КЛАСИФИКАЦИЯ (ДМП)</v>
      </c>
      <c r="C897" s="1155"/>
      <c r="D897" s="1155"/>
      <c r="E897" s="348"/>
      <c r="F897" s="348"/>
      <c r="G897" s="348"/>
      <c r="H897" s="354"/>
      <c r="I897" s="281">
        <f>I893</f>
      </c>
      <c r="K897" s="348"/>
      <c r="L897" s="348"/>
      <c r="M897" s="354"/>
      <c r="N897" s="354"/>
      <c r="O897" s="523"/>
      <c r="P897" s="348"/>
      <c r="Q897" s="348"/>
      <c r="R897" s="354"/>
      <c r="S897" s="354"/>
      <c r="T897" s="348"/>
      <c r="U897" s="354"/>
      <c r="V897" s="354"/>
      <c r="W897" s="523"/>
    </row>
    <row r="898" spans="1:23" ht="15.75">
      <c r="A898" s="335">
        <v>525</v>
      </c>
      <c r="C898" s="287"/>
      <c r="D898" s="288"/>
      <c r="E898" s="349" t="s">
        <v>1133</v>
      </c>
      <c r="F898" s="349" t="s">
        <v>987</v>
      </c>
      <c r="G898" s="348"/>
      <c r="H898" s="354"/>
      <c r="I898" s="281">
        <f>I893</f>
      </c>
      <c r="K898" s="348"/>
      <c r="L898" s="348"/>
      <c r="M898" s="354"/>
      <c r="N898" s="354"/>
      <c r="O898" s="523"/>
      <c r="P898" s="348"/>
      <c r="Q898" s="348"/>
      <c r="R898" s="354"/>
      <c r="S898" s="354"/>
      <c r="T898" s="348"/>
      <c r="U898" s="354"/>
      <c r="V898" s="354"/>
      <c r="W898" s="523"/>
    </row>
    <row r="899" spans="1:23" ht="15.75">
      <c r="A899" s="328">
        <v>820</v>
      </c>
      <c r="B899" s="1156" t="str">
        <f>$B$9</f>
        <v>МИНИСТЕРСТВО НА ОКОЛНАТА СРЕДА И ВОДИТЕ</v>
      </c>
      <c r="C899" s="1156"/>
      <c r="D899" s="1156"/>
      <c r="E899" s="350">
        <f>$E$9</f>
        <v>41640</v>
      </c>
      <c r="F899" s="351">
        <f>$F$9</f>
        <v>41882</v>
      </c>
      <c r="G899" s="348"/>
      <c r="H899" s="354"/>
      <c r="I899" s="281">
        <f>I893</f>
      </c>
      <c r="K899" s="348"/>
      <c r="L899" s="348"/>
      <c r="M899" s="354"/>
      <c r="N899" s="354"/>
      <c r="O899" s="523"/>
      <c r="P899" s="348"/>
      <c r="Q899" s="348"/>
      <c r="R899" s="354"/>
      <c r="S899" s="354"/>
      <c r="T899" s="348"/>
      <c r="U899" s="354"/>
      <c r="V899" s="354"/>
      <c r="W899" s="523"/>
    </row>
    <row r="900" spans="1:23" ht="15.75">
      <c r="A900" s="329">
        <v>821</v>
      </c>
      <c r="B900" s="291" t="str">
        <f>$B$10</f>
        <v>(наименование на разпоредителя с бюджет)</v>
      </c>
      <c r="E900" s="348"/>
      <c r="F900" s="352">
        <f>$F$10</f>
        <v>0</v>
      </c>
      <c r="G900" s="348"/>
      <c r="H900" s="354"/>
      <c r="I900" s="281">
        <f>I893</f>
      </c>
      <c r="K900" s="348"/>
      <c r="L900" s="348"/>
      <c r="M900" s="354"/>
      <c r="N900" s="354"/>
      <c r="O900" s="523"/>
      <c r="P900" s="348"/>
      <c r="Q900" s="348"/>
      <c r="R900" s="354"/>
      <c r="S900" s="354"/>
      <c r="T900" s="348"/>
      <c r="U900" s="354"/>
      <c r="V900" s="354"/>
      <c r="W900" s="523"/>
    </row>
    <row r="901" spans="1:23" ht="16.5" thickBot="1">
      <c r="A901" s="329">
        <v>822</v>
      </c>
      <c r="B901" s="291"/>
      <c r="E901" s="353"/>
      <c r="F901" s="348"/>
      <c r="G901" s="348"/>
      <c r="H901" s="354"/>
      <c r="I901" s="281">
        <f>I893</f>
      </c>
      <c r="K901" s="348"/>
      <c r="L901" s="348"/>
      <c r="M901" s="354"/>
      <c r="N901" s="354"/>
      <c r="O901" s="523"/>
      <c r="P901" s="348"/>
      <c r="Q901" s="348"/>
      <c r="R901" s="354"/>
      <c r="S901" s="354"/>
      <c r="T901" s="348"/>
      <c r="U901" s="354"/>
      <c r="V901" s="354"/>
      <c r="W901" s="523"/>
    </row>
    <row r="902" spans="1:23" ht="17.25" thickBot="1" thickTop="1">
      <c r="A902" s="329">
        <v>823</v>
      </c>
      <c r="B902" s="1156" t="str">
        <f>$B$12</f>
        <v>Министерство на околната среда и водите</v>
      </c>
      <c r="C902" s="1156"/>
      <c r="D902" s="1156"/>
      <c r="E902" s="348" t="s">
        <v>1135</v>
      </c>
      <c r="F902" s="355" t="str">
        <f>$F$12</f>
        <v>1900</v>
      </c>
      <c r="G902" s="348"/>
      <c r="H902" s="354"/>
      <c r="I902" s="281">
        <f>I893</f>
      </c>
      <c r="K902" s="348"/>
      <c r="L902" s="348"/>
      <c r="M902" s="354"/>
      <c r="N902" s="354"/>
      <c r="O902" s="523"/>
      <c r="P902" s="348"/>
      <c r="Q902" s="348"/>
      <c r="R902" s="354"/>
      <c r="S902" s="354"/>
      <c r="T902" s="348"/>
      <c r="U902" s="354"/>
      <c r="V902" s="354"/>
      <c r="W902" s="523"/>
    </row>
    <row r="903" spans="1:23" ht="16.5" thickTop="1">
      <c r="A903" s="329">
        <v>825</v>
      </c>
      <c r="B903" s="291" t="str">
        <f>$B$13</f>
        <v>(наименование на първостепенния разпоредител с бюджет)</v>
      </c>
      <c r="E903" s="353" t="s">
        <v>1137</v>
      </c>
      <c r="F903" s="348"/>
      <c r="G903" s="348"/>
      <c r="H903" s="354"/>
      <c r="I903" s="281">
        <f>I893</f>
      </c>
      <c r="K903" s="348"/>
      <c r="L903" s="348"/>
      <c r="M903" s="354"/>
      <c r="N903" s="354"/>
      <c r="O903" s="523"/>
      <c r="P903" s="348"/>
      <c r="Q903" s="348"/>
      <c r="R903" s="354"/>
      <c r="S903" s="354"/>
      <c r="T903" s="348"/>
      <c r="U903" s="354"/>
      <c r="V903" s="354"/>
      <c r="W903" s="523"/>
    </row>
    <row r="904" spans="1:23" ht="15.75">
      <c r="A904" s="329"/>
      <c r="B904" s="291"/>
      <c r="E904" s="347"/>
      <c r="F904" s="347"/>
      <c r="G904" s="347"/>
      <c r="H904" s="503"/>
      <c r="I904" s="281">
        <f>I893</f>
      </c>
      <c r="K904" s="348"/>
      <c r="L904" s="348"/>
      <c r="M904" s="354"/>
      <c r="N904" s="354"/>
      <c r="O904" s="523"/>
      <c r="P904" s="348"/>
      <c r="Q904" s="348"/>
      <c r="R904" s="354"/>
      <c r="S904" s="354"/>
      <c r="T904" s="348"/>
      <c r="U904" s="354"/>
      <c r="V904" s="354"/>
      <c r="W904" s="523"/>
    </row>
    <row r="905" spans="1:23" ht="16.5" thickBot="1">
      <c r="A905" s="329"/>
      <c r="B905" s="436"/>
      <c r="C905" s="579"/>
      <c r="D905" s="580" t="s">
        <v>1478</v>
      </c>
      <c r="E905" s="348"/>
      <c r="F905" s="353" t="s">
        <v>1138</v>
      </c>
      <c r="G905" s="353"/>
      <c r="H905" s="503"/>
      <c r="I905" s="281">
        <f>I893</f>
      </c>
      <c r="K905" s="348"/>
      <c r="L905" s="348"/>
      <c r="M905" s="354"/>
      <c r="N905" s="354"/>
      <c r="O905" s="523"/>
      <c r="P905" s="348"/>
      <c r="Q905" s="348"/>
      <c r="R905" s="354"/>
      <c r="S905" s="354"/>
      <c r="T905" s="348"/>
      <c r="U905" s="354"/>
      <c r="V905" s="354"/>
      <c r="W905" s="523"/>
    </row>
    <row r="906" spans="1:23" ht="16.5" thickBot="1">
      <c r="A906" s="329"/>
      <c r="B906" s="440" t="s">
        <v>1399</v>
      </c>
      <c r="C906" s="441" t="s">
        <v>1400</v>
      </c>
      <c r="D906" s="442" t="s">
        <v>1401</v>
      </c>
      <c r="E906" s="443" t="s">
        <v>1402</v>
      </c>
      <c r="F906" s="443" t="s">
        <v>1403</v>
      </c>
      <c r="G906" s="450"/>
      <c r="H906" s="451"/>
      <c r="I906" s="281">
        <f>I893</f>
      </c>
      <c r="K906" s="523"/>
      <c r="L906" s="523"/>
      <c r="M906" s="523"/>
      <c r="N906" s="523"/>
      <c r="O906" s="523"/>
      <c r="P906" s="523"/>
      <c r="Q906" s="523"/>
      <c r="R906" s="523"/>
      <c r="S906" s="523"/>
      <c r="T906" s="523"/>
      <c r="U906" s="523"/>
      <c r="V906" s="523"/>
      <c r="W906" s="523"/>
    </row>
    <row r="907" spans="1:23" ht="16.5" thickBot="1">
      <c r="A907" s="329"/>
      <c r="B907" s="440"/>
      <c r="C907" s="441" t="s">
        <v>1404</v>
      </c>
      <c r="D907" s="442" t="s">
        <v>1405</v>
      </c>
      <c r="E907" s="581"/>
      <c r="F907" s="581"/>
      <c r="G907" s="450"/>
      <c r="H907" s="451"/>
      <c r="I907" s="880">
        <f>(IF($E907&lt;&gt;0,$I$2,IF($F907&lt;&gt;0,$I$2,"")))</f>
      </c>
      <c r="K907" s="523"/>
      <c r="L907" s="523"/>
      <c r="M907" s="523"/>
      <c r="N907" s="523"/>
      <c r="O907" s="523"/>
      <c r="P907" s="523"/>
      <c r="Q907" s="523"/>
      <c r="R907" s="523"/>
      <c r="S907" s="523"/>
      <c r="T907" s="523"/>
      <c r="U907" s="523"/>
      <c r="V907" s="523"/>
      <c r="W907" s="523"/>
    </row>
    <row r="908" spans="1:23" ht="16.5" thickBot="1">
      <c r="A908" s="329"/>
      <c r="B908" s="440"/>
      <c r="C908" s="441" t="s">
        <v>1406</v>
      </c>
      <c r="D908" s="442" t="s">
        <v>1407</v>
      </c>
      <c r="E908" s="581"/>
      <c r="F908" s="581"/>
      <c r="G908" s="450"/>
      <c r="H908" s="451"/>
      <c r="I908" s="880">
        <f aca="true" t="shared" si="178" ref="I908:I928">(IF($E908&lt;&gt;0,$I$2,IF($F908&lt;&gt;0,$I$2,"")))</f>
      </c>
      <c r="K908" s="523"/>
      <c r="L908" s="523"/>
      <c r="M908" s="523"/>
      <c r="N908" s="523"/>
      <c r="O908" s="523"/>
      <c r="P908" s="523"/>
      <c r="Q908" s="523"/>
      <c r="R908" s="523"/>
      <c r="S908" s="523"/>
      <c r="T908" s="523"/>
      <c r="U908" s="523"/>
      <c r="V908" s="523"/>
      <c r="W908" s="523"/>
    </row>
    <row r="909" spans="1:23" ht="16.5" thickBot="1">
      <c r="A909" s="329"/>
      <c r="B909" s="440"/>
      <c r="C909" s="441" t="s">
        <v>1408</v>
      </c>
      <c r="D909" s="442" t="s">
        <v>1409</v>
      </c>
      <c r="E909" s="581"/>
      <c r="F909" s="581"/>
      <c r="G909" s="450"/>
      <c r="H909" s="451"/>
      <c r="I909" s="880">
        <f t="shared" si="178"/>
      </c>
      <c r="K909" s="523"/>
      <c r="L909" s="523"/>
      <c r="M909" s="523"/>
      <c r="N909" s="523"/>
      <c r="O909" s="523"/>
      <c r="P909" s="523"/>
      <c r="Q909" s="523"/>
      <c r="R909" s="523"/>
      <c r="S909" s="523"/>
      <c r="T909" s="523"/>
      <c r="U909" s="523"/>
      <c r="V909" s="523"/>
      <c r="W909" s="523"/>
    </row>
    <row r="910" spans="1:23" ht="16.5" thickBot="1">
      <c r="A910" s="329"/>
      <c r="B910" s="440"/>
      <c r="C910" s="441" t="s">
        <v>1410</v>
      </c>
      <c r="D910" s="442" t="s">
        <v>1411</v>
      </c>
      <c r="E910" s="581"/>
      <c r="F910" s="581"/>
      <c r="G910" s="450"/>
      <c r="H910" s="451"/>
      <c r="I910" s="880">
        <f t="shared" si="178"/>
      </c>
      <c r="K910" s="523"/>
      <c r="L910" s="523"/>
      <c r="M910" s="523"/>
      <c r="N910" s="523"/>
      <c r="O910" s="523"/>
      <c r="P910" s="523"/>
      <c r="Q910" s="523"/>
      <c r="R910" s="523"/>
      <c r="S910" s="523"/>
      <c r="T910" s="523"/>
      <c r="U910" s="523"/>
      <c r="V910" s="523"/>
      <c r="W910" s="523"/>
    </row>
    <row r="911" spans="1:23" ht="16.5" thickBot="1">
      <c r="A911" s="329"/>
      <c r="B911" s="440"/>
      <c r="C911" s="441" t="s">
        <v>1412</v>
      </c>
      <c r="D911" s="442" t="s">
        <v>1407</v>
      </c>
      <c r="E911" s="581"/>
      <c r="F911" s="581"/>
      <c r="G911" s="450"/>
      <c r="H911" s="451"/>
      <c r="I911" s="880">
        <f t="shared" si="178"/>
      </c>
      <c r="K911" s="523"/>
      <c r="L911" s="523"/>
      <c r="M911" s="523"/>
      <c r="N911" s="523"/>
      <c r="O911" s="523"/>
      <c r="P911" s="523"/>
      <c r="Q911" s="523"/>
      <c r="R911" s="523"/>
      <c r="S911" s="523"/>
      <c r="T911" s="523"/>
      <c r="U911" s="523"/>
      <c r="V911" s="523"/>
      <c r="W911" s="523"/>
    </row>
    <row r="912" spans="1:23" ht="16.5" thickBot="1">
      <c r="A912" s="329"/>
      <c r="B912" s="440"/>
      <c r="C912" s="441" t="s">
        <v>1413</v>
      </c>
      <c r="D912" s="442" t="s">
        <v>1414</v>
      </c>
      <c r="E912" s="581"/>
      <c r="F912" s="581"/>
      <c r="G912" s="450"/>
      <c r="H912" s="451"/>
      <c r="I912" s="880">
        <f t="shared" si="178"/>
      </c>
      <c r="K912" s="523"/>
      <c r="L912" s="523"/>
      <c r="M912" s="523"/>
      <c r="N912" s="523"/>
      <c r="O912" s="523"/>
      <c r="P912" s="523"/>
      <c r="Q912" s="523"/>
      <c r="R912" s="523"/>
      <c r="S912" s="523"/>
      <c r="T912" s="523"/>
      <c r="U912" s="523"/>
      <c r="V912" s="523"/>
      <c r="W912" s="523"/>
    </row>
    <row r="913" spans="1:23" ht="16.5" thickBot="1">
      <c r="A913" s="329"/>
      <c r="B913" s="440"/>
      <c r="C913" s="441" t="s">
        <v>1415</v>
      </c>
      <c r="D913" s="442" t="s">
        <v>1416</v>
      </c>
      <c r="E913" s="581"/>
      <c r="F913" s="581"/>
      <c r="G913" s="450"/>
      <c r="H913" s="451"/>
      <c r="I913" s="880">
        <f t="shared" si="178"/>
      </c>
      <c r="K913" s="523"/>
      <c r="L913" s="523"/>
      <c r="M913" s="523"/>
      <c r="N913" s="523"/>
      <c r="O913" s="523"/>
      <c r="P913" s="523"/>
      <c r="Q913" s="523"/>
      <c r="R913" s="523"/>
      <c r="S913" s="523"/>
      <c r="T913" s="523"/>
      <c r="U913" s="523"/>
      <c r="V913" s="523"/>
      <c r="W913" s="523"/>
    </row>
    <row r="914" spans="1:23" ht="16.5" thickBot="1">
      <c r="A914" s="329"/>
      <c r="B914" s="440"/>
      <c r="C914" s="441" t="s">
        <v>1417</v>
      </c>
      <c r="D914" s="442" t="s">
        <v>1418</v>
      </c>
      <c r="E914" s="581"/>
      <c r="F914" s="581"/>
      <c r="G914" s="450"/>
      <c r="H914" s="451"/>
      <c r="I914" s="880">
        <f t="shared" si="178"/>
      </c>
      <c r="K914" s="523"/>
      <c r="L914" s="523"/>
      <c r="M914" s="523"/>
      <c r="N914" s="523"/>
      <c r="O914" s="523"/>
      <c r="P914" s="523"/>
      <c r="Q914" s="523"/>
      <c r="R914" s="523"/>
      <c r="S914" s="523"/>
      <c r="T914" s="523"/>
      <c r="U914" s="523"/>
      <c r="V914" s="523"/>
      <c r="W914" s="523"/>
    </row>
    <row r="915" spans="1:23" ht="16.5" thickBot="1">
      <c r="A915" s="329"/>
      <c r="B915" s="440"/>
      <c r="C915" s="441" t="s">
        <v>1419</v>
      </c>
      <c r="D915" s="442" t="s">
        <v>1420</v>
      </c>
      <c r="E915" s="581"/>
      <c r="F915" s="581"/>
      <c r="G915" s="450"/>
      <c r="H915" s="451"/>
      <c r="I915" s="880">
        <f t="shared" si="178"/>
      </c>
      <c r="K915" s="523"/>
      <c r="L915" s="523"/>
      <c r="M915" s="523"/>
      <c r="N915" s="523"/>
      <c r="O915" s="523"/>
      <c r="P915" s="523"/>
      <c r="Q915" s="523"/>
      <c r="R915" s="523"/>
      <c r="S915" s="523"/>
      <c r="T915" s="523"/>
      <c r="U915" s="523"/>
      <c r="V915" s="523"/>
      <c r="W915" s="523"/>
    </row>
    <row r="916" spans="1:23" ht="16.5" thickBot="1">
      <c r="A916" s="329"/>
      <c r="B916" s="440"/>
      <c r="C916" s="441" t="s">
        <v>1421</v>
      </c>
      <c r="D916" s="442" t="s">
        <v>1422</v>
      </c>
      <c r="E916" s="581"/>
      <c r="F916" s="582"/>
      <c r="G916" s="450"/>
      <c r="H916" s="451"/>
      <c r="I916" s="880">
        <f t="shared" si="178"/>
      </c>
      <c r="K916" s="523"/>
      <c r="L916" s="523"/>
      <c r="M916" s="523"/>
      <c r="N916" s="523"/>
      <c r="O916" s="523"/>
      <c r="P916" s="523"/>
      <c r="Q916" s="523"/>
      <c r="R916" s="523"/>
      <c r="S916" s="523"/>
      <c r="T916" s="523"/>
      <c r="U916" s="523"/>
      <c r="V916" s="523"/>
      <c r="W916" s="523"/>
    </row>
    <row r="917" spans="1:23" ht="16.5" thickBot="1">
      <c r="A917" s="329"/>
      <c r="B917" s="440"/>
      <c r="C917" s="441" t="s">
        <v>1423</v>
      </c>
      <c r="D917" s="442" t="s">
        <v>1424</v>
      </c>
      <c r="E917" s="581"/>
      <c r="F917" s="582"/>
      <c r="G917" s="450"/>
      <c r="H917" s="451"/>
      <c r="I917" s="880">
        <f t="shared" si="178"/>
      </c>
      <c r="K917" s="523"/>
      <c r="L917" s="523"/>
      <c r="M917" s="523"/>
      <c r="N917" s="523"/>
      <c r="O917" s="523"/>
      <c r="P917" s="523"/>
      <c r="Q917" s="523"/>
      <c r="R917" s="523"/>
      <c r="S917" s="523"/>
      <c r="T917" s="523"/>
      <c r="U917" s="523"/>
      <c r="V917" s="523"/>
      <c r="W917" s="523"/>
    </row>
    <row r="918" spans="1:23" ht="16.5" thickBot="1">
      <c r="A918" s="331"/>
      <c r="B918" s="440"/>
      <c r="C918" s="441" t="s">
        <v>1425</v>
      </c>
      <c r="D918" s="442" t="s">
        <v>1426</v>
      </c>
      <c r="E918" s="581"/>
      <c r="F918" s="582"/>
      <c r="G918" s="450"/>
      <c r="H918" s="451"/>
      <c r="I918" s="880">
        <f t="shared" si="178"/>
      </c>
      <c r="K918" s="523"/>
      <c r="L918" s="523"/>
      <c r="M918" s="523"/>
      <c r="N918" s="523"/>
      <c r="O918" s="523"/>
      <c r="P918" s="523"/>
      <c r="Q918" s="523"/>
      <c r="R918" s="523"/>
      <c r="S918" s="523"/>
      <c r="T918" s="523"/>
      <c r="U918" s="523"/>
      <c r="V918" s="523"/>
      <c r="W918" s="523"/>
    </row>
    <row r="919" spans="1:23" ht="16.5" thickBot="1">
      <c r="A919" s="331">
        <v>905</v>
      </c>
      <c r="B919" s="440"/>
      <c r="C919" s="441" t="s">
        <v>1427</v>
      </c>
      <c r="D919" s="442" t="s">
        <v>384</v>
      </c>
      <c r="E919" s="581"/>
      <c r="F919" s="582"/>
      <c r="G919" s="450"/>
      <c r="H919" s="451"/>
      <c r="I919" s="880">
        <f t="shared" si="178"/>
      </c>
      <c r="K919" s="523"/>
      <c r="L919" s="523"/>
      <c r="M919" s="523"/>
      <c r="N919" s="523"/>
      <c r="O919" s="523"/>
      <c r="P919" s="523"/>
      <c r="Q919" s="523"/>
      <c r="R919" s="523"/>
      <c r="S919" s="523"/>
      <c r="T919" s="523"/>
      <c r="U919" s="523"/>
      <c r="V919" s="523"/>
      <c r="W919" s="523"/>
    </row>
    <row r="920" spans="1:23" ht="32.25" thickBot="1">
      <c r="A920" s="331">
        <v>906</v>
      </c>
      <c r="B920" s="440"/>
      <c r="C920" s="441" t="s">
        <v>385</v>
      </c>
      <c r="D920" s="442" t="s">
        <v>11</v>
      </c>
      <c r="E920" s="581"/>
      <c r="F920" s="582"/>
      <c r="G920" s="450"/>
      <c r="H920" s="451"/>
      <c r="I920" s="880">
        <f t="shared" si="178"/>
      </c>
      <c r="K920" s="523"/>
      <c r="L920" s="523"/>
      <c r="M920" s="523"/>
      <c r="N920" s="523"/>
      <c r="O920" s="523"/>
      <c r="P920" s="523"/>
      <c r="Q920" s="523"/>
      <c r="R920" s="523"/>
      <c r="S920" s="523"/>
      <c r="T920" s="523"/>
      <c r="U920" s="523"/>
      <c r="V920" s="523"/>
      <c r="W920" s="523"/>
    </row>
    <row r="921" spans="1:23" ht="16.5" thickBot="1">
      <c r="A921" s="331">
        <v>907</v>
      </c>
      <c r="B921" s="440"/>
      <c r="C921" s="441" t="s">
        <v>386</v>
      </c>
      <c r="D921" s="442" t="s">
        <v>9</v>
      </c>
      <c r="E921" s="581"/>
      <c r="F921" s="582"/>
      <c r="G921" s="450"/>
      <c r="H921" s="451"/>
      <c r="I921" s="880">
        <f t="shared" si="178"/>
      </c>
      <c r="K921" s="523"/>
      <c r="L921" s="523"/>
      <c r="M921" s="523"/>
      <c r="N921" s="523"/>
      <c r="O921" s="523"/>
      <c r="P921" s="523"/>
      <c r="Q921" s="523"/>
      <c r="R921" s="523"/>
      <c r="S921" s="523"/>
      <c r="T921" s="523"/>
      <c r="U921" s="523"/>
      <c r="V921" s="523"/>
      <c r="W921" s="523"/>
    </row>
    <row r="922" spans="1:23" ht="32.25" thickBot="1">
      <c r="A922" s="331">
        <v>910</v>
      </c>
      <c r="B922" s="440"/>
      <c r="C922" s="441" t="s">
        <v>387</v>
      </c>
      <c r="D922" s="442" t="s">
        <v>10</v>
      </c>
      <c r="E922" s="581"/>
      <c r="F922" s="582"/>
      <c r="G922" s="450"/>
      <c r="H922" s="451"/>
      <c r="I922" s="880">
        <f t="shared" si="178"/>
      </c>
      <c r="K922" s="523"/>
      <c r="L922" s="523"/>
      <c r="M922" s="523"/>
      <c r="N922" s="523"/>
      <c r="O922" s="523"/>
      <c r="P922" s="523"/>
      <c r="Q922" s="523"/>
      <c r="R922" s="523"/>
      <c r="S922" s="523"/>
      <c r="T922" s="523"/>
      <c r="U922" s="523"/>
      <c r="V922" s="523"/>
      <c r="W922" s="523"/>
    </row>
    <row r="923" spans="1:23" ht="32.25" thickBot="1">
      <c r="A923" s="331">
        <v>911</v>
      </c>
      <c r="B923" s="440"/>
      <c r="C923" s="441" t="s">
        <v>388</v>
      </c>
      <c r="D923" s="442" t="s">
        <v>389</v>
      </c>
      <c r="E923" s="581"/>
      <c r="F923" s="582"/>
      <c r="G923" s="450"/>
      <c r="H923" s="451"/>
      <c r="I923" s="880">
        <f t="shared" si="178"/>
      </c>
      <c r="K923" s="523"/>
      <c r="L923" s="523"/>
      <c r="M923" s="523"/>
      <c r="N923" s="523"/>
      <c r="O923" s="523"/>
      <c r="P923" s="523"/>
      <c r="Q923" s="523"/>
      <c r="R923" s="523"/>
      <c r="S923" s="523"/>
      <c r="T923" s="523"/>
      <c r="U923" s="523"/>
      <c r="V923" s="523"/>
      <c r="W923" s="523"/>
    </row>
    <row r="924" spans="1:23" ht="16.5" thickBot="1">
      <c r="A924" s="331">
        <v>912</v>
      </c>
      <c r="B924" s="440"/>
      <c r="C924" s="441" t="s">
        <v>390</v>
      </c>
      <c r="D924" s="442" t="s">
        <v>391</v>
      </c>
      <c r="E924" s="581"/>
      <c r="F924" s="582"/>
      <c r="G924" s="450"/>
      <c r="H924" s="451"/>
      <c r="I924" s="880">
        <f t="shared" si="178"/>
      </c>
      <c r="K924" s="523"/>
      <c r="L924" s="523"/>
      <c r="M924" s="523"/>
      <c r="N924" s="523"/>
      <c r="O924" s="523"/>
      <c r="P924" s="523"/>
      <c r="Q924" s="523"/>
      <c r="R924" s="523"/>
      <c r="S924" s="523"/>
      <c r="T924" s="523"/>
      <c r="U924" s="523"/>
      <c r="V924" s="523"/>
      <c r="W924" s="523"/>
    </row>
    <row r="925" spans="1:23" ht="16.5" thickBot="1">
      <c r="A925" s="331">
        <v>920</v>
      </c>
      <c r="B925" s="440"/>
      <c r="C925" s="441" t="s">
        <v>392</v>
      </c>
      <c r="D925" s="442" t="s">
        <v>393</v>
      </c>
      <c r="E925" s="581"/>
      <c r="F925" s="582"/>
      <c r="G925" s="450"/>
      <c r="H925" s="451"/>
      <c r="I925" s="880">
        <f t="shared" si="178"/>
      </c>
      <c r="K925" s="523"/>
      <c r="L925" s="523"/>
      <c r="M925" s="523"/>
      <c r="N925" s="523"/>
      <c r="O925" s="523"/>
      <c r="P925" s="523"/>
      <c r="Q925" s="523"/>
      <c r="R925" s="523"/>
      <c r="S925" s="523"/>
      <c r="T925" s="523"/>
      <c r="U925" s="523"/>
      <c r="V925" s="523"/>
      <c r="W925" s="523"/>
    </row>
    <row r="926" spans="1:23" ht="16.5" thickBot="1">
      <c r="A926" s="331">
        <v>921</v>
      </c>
      <c r="B926" s="445"/>
      <c r="C926" s="441" t="s">
        <v>394</v>
      </c>
      <c r="D926" s="446" t="s">
        <v>395</v>
      </c>
      <c r="E926" s="581"/>
      <c r="F926" s="582"/>
      <c r="G926" s="450"/>
      <c r="H926" s="451"/>
      <c r="I926" s="880">
        <f t="shared" si="178"/>
      </c>
      <c r="K926" s="523"/>
      <c r="L926" s="523"/>
      <c r="M926" s="523"/>
      <c r="N926" s="523"/>
      <c r="O926" s="523"/>
      <c r="P926" s="523"/>
      <c r="Q926" s="523"/>
      <c r="R926" s="523"/>
      <c r="S926" s="523"/>
      <c r="T926" s="523"/>
      <c r="U926" s="523"/>
      <c r="V926" s="523"/>
      <c r="W926" s="523"/>
    </row>
    <row r="927" spans="1:23" ht="16.5" thickBot="1">
      <c r="A927" s="331">
        <v>922</v>
      </c>
      <c r="B927" s="445"/>
      <c r="C927" s="441" t="s">
        <v>396</v>
      </c>
      <c r="D927" s="446" t="s">
        <v>397</v>
      </c>
      <c r="E927" s="581"/>
      <c r="F927" s="582"/>
      <c r="G927" s="450"/>
      <c r="H927" s="451"/>
      <c r="I927" s="880">
        <f t="shared" si="178"/>
      </c>
      <c r="K927" s="523"/>
      <c r="L927" s="523"/>
      <c r="M927" s="523"/>
      <c r="N927" s="523"/>
      <c r="O927" s="523"/>
      <c r="P927" s="523"/>
      <c r="Q927" s="523"/>
      <c r="R927" s="523"/>
      <c r="S927" s="523"/>
      <c r="T927" s="523"/>
      <c r="U927" s="523"/>
      <c r="V927" s="523"/>
      <c r="W927" s="523"/>
    </row>
    <row r="928" spans="1:23" ht="16.5" thickBot="1">
      <c r="A928" s="331">
        <v>930</v>
      </c>
      <c r="B928" s="445"/>
      <c r="C928" s="441" t="s">
        <v>398</v>
      </c>
      <c r="D928" s="446" t="s">
        <v>399</v>
      </c>
      <c r="E928" s="581"/>
      <c r="F928" s="582"/>
      <c r="G928" s="450"/>
      <c r="H928" s="451"/>
      <c r="I928" s="880">
        <f t="shared" si="178"/>
      </c>
      <c r="K928" s="523"/>
      <c r="L928" s="523"/>
      <c r="M928" s="523"/>
      <c r="N928" s="523"/>
      <c r="O928" s="523"/>
      <c r="P928" s="523"/>
      <c r="Q928" s="523"/>
      <c r="R928" s="523"/>
      <c r="S928" s="523"/>
      <c r="T928" s="523"/>
      <c r="U928" s="523"/>
      <c r="V928" s="523"/>
      <c r="W928" s="523"/>
    </row>
    <row r="929" spans="1:23" ht="15.75">
      <c r="A929" s="331">
        <v>931</v>
      </c>
      <c r="B929" s="447" t="s">
        <v>970</v>
      </c>
      <c r="C929" s="448"/>
      <c r="D929" s="449"/>
      <c r="E929" s="450"/>
      <c r="F929" s="450"/>
      <c r="G929" s="450"/>
      <c r="H929" s="451"/>
      <c r="I929" s="281">
        <f>I893</f>
      </c>
      <c r="K929" s="523"/>
      <c r="L929" s="523"/>
      <c r="M929" s="523"/>
      <c r="N929" s="523"/>
      <c r="O929" s="523"/>
      <c r="P929" s="523"/>
      <c r="Q929" s="523"/>
      <c r="R929" s="523"/>
      <c r="S929" s="523"/>
      <c r="T929" s="523"/>
      <c r="U929" s="523"/>
      <c r="V929" s="523"/>
      <c r="W929" s="523"/>
    </row>
    <row r="930" spans="1:23" ht="15.75">
      <c r="A930" s="331">
        <v>932</v>
      </c>
      <c r="B930" s="1157" t="s">
        <v>400</v>
      </c>
      <c r="C930" s="1157"/>
      <c r="D930" s="1157"/>
      <c r="E930" s="450"/>
      <c r="F930" s="450"/>
      <c r="G930" s="450"/>
      <c r="H930" s="451"/>
      <c r="I930" s="281">
        <f>I893</f>
      </c>
      <c r="K930" s="450"/>
      <c r="L930" s="450"/>
      <c r="M930" s="451"/>
      <c r="N930" s="451"/>
      <c r="O930" s="523"/>
      <c r="P930" s="450"/>
      <c r="Q930" s="450"/>
      <c r="R930" s="451"/>
      <c r="S930" s="451"/>
      <c r="T930" s="450"/>
      <c r="U930" s="451"/>
      <c r="V930" s="451"/>
      <c r="W930" s="523"/>
    </row>
    <row r="931" spans="1:23" ht="15.75">
      <c r="A931" s="330">
        <v>935</v>
      </c>
      <c r="B931" s="512"/>
      <c r="C931" s="512"/>
      <c r="D931" s="513"/>
      <c r="E931" s="512"/>
      <c r="F931" s="512"/>
      <c r="G931" s="512"/>
      <c r="H931" s="514"/>
      <c r="I931" s="281">
        <f>I893</f>
      </c>
      <c r="K931" s="512"/>
      <c r="L931" s="512"/>
      <c r="M931" s="514"/>
      <c r="N931" s="514"/>
      <c r="O931" s="514"/>
      <c r="P931" s="512"/>
      <c r="Q931" s="512"/>
      <c r="R931" s="514"/>
      <c r="S931" s="514"/>
      <c r="T931" s="512"/>
      <c r="U931" s="514"/>
      <c r="V931" s="514"/>
      <c r="W931" s="514"/>
    </row>
    <row r="932" ht="15.75">
      <c r="A932" s="330">
        <v>940</v>
      </c>
    </row>
    <row r="934" ht="36" customHeight="1"/>
  </sheetData>
  <sheetProtection password="81B0" sheet="1" objects="1" scenarios="1"/>
  <mergeCells count="215">
    <mergeCell ref="F344:H344"/>
    <mergeCell ref="F429:H429"/>
    <mergeCell ref="F445:H445"/>
    <mergeCell ref="F605:H605"/>
    <mergeCell ref="C39:D39"/>
    <mergeCell ref="C44:D44"/>
    <mergeCell ref="C115:D115"/>
    <mergeCell ref="C131:D131"/>
    <mergeCell ref="C62:D62"/>
    <mergeCell ref="C69:D69"/>
    <mergeCell ref="C90:D90"/>
    <mergeCell ref="C91:D91"/>
    <mergeCell ref="B7:D7"/>
    <mergeCell ref="B9:D9"/>
    <mergeCell ref="B12:D12"/>
    <mergeCell ref="C22:D22"/>
    <mergeCell ref="C28:D28"/>
    <mergeCell ref="C33:D33"/>
    <mergeCell ref="C105:D105"/>
    <mergeCell ref="C109:D109"/>
    <mergeCell ref="C49:D49"/>
    <mergeCell ref="C55:D55"/>
    <mergeCell ref="C58:D58"/>
    <mergeCell ref="C61:D61"/>
    <mergeCell ref="C70:D70"/>
    <mergeCell ref="C71:D71"/>
    <mergeCell ref="C72:D72"/>
    <mergeCell ref="C87:D87"/>
    <mergeCell ref="C132:D132"/>
    <mergeCell ref="C133:D133"/>
    <mergeCell ref="C154:D154"/>
    <mergeCell ref="B168:D168"/>
    <mergeCell ref="B170:D170"/>
    <mergeCell ref="B173:D173"/>
    <mergeCell ref="C145:D145"/>
    <mergeCell ref="C136:D136"/>
    <mergeCell ref="W177:W178"/>
    <mergeCell ref="C181:D181"/>
    <mergeCell ref="C184:D184"/>
    <mergeCell ref="C190:D190"/>
    <mergeCell ref="Q177:Q178"/>
    <mergeCell ref="R177:R178"/>
    <mergeCell ref="F177:H177"/>
    <mergeCell ref="K173:M173"/>
    <mergeCell ref="P173:R173"/>
    <mergeCell ref="K177:K178"/>
    <mergeCell ref="L177:L178"/>
    <mergeCell ref="M177:M178"/>
    <mergeCell ref="N177:N178"/>
    <mergeCell ref="C229:D229"/>
    <mergeCell ref="C230:D230"/>
    <mergeCell ref="C215:D215"/>
    <mergeCell ref="S177:S178"/>
    <mergeCell ref="C196:D196"/>
    <mergeCell ref="C197:D197"/>
    <mergeCell ref="C219:D219"/>
    <mergeCell ref="C225:D225"/>
    <mergeCell ref="C228:D228"/>
    <mergeCell ref="P177:P178"/>
    <mergeCell ref="C263:D263"/>
    <mergeCell ref="C266:D266"/>
    <mergeCell ref="C231:D231"/>
    <mergeCell ref="C232:D232"/>
    <mergeCell ref="C246:D246"/>
    <mergeCell ref="C247:D247"/>
    <mergeCell ref="C248:D248"/>
    <mergeCell ref="C249:D249"/>
    <mergeCell ref="C256:D256"/>
    <mergeCell ref="C260:D260"/>
    <mergeCell ref="C261:D261"/>
    <mergeCell ref="C262:D262"/>
    <mergeCell ref="B335:D335"/>
    <mergeCell ref="B337:D337"/>
    <mergeCell ref="C267:D267"/>
    <mergeCell ref="C275:D275"/>
    <mergeCell ref="C278:D278"/>
    <mergeCell ref="C279:D279"/>
    <mergeCell ref="C284:D284"/>
    <mergeCell ref="C288:D288"/>
    <mergeCell ref="C386:D386"/>
    <mergeCell ref="B297:D297"/>
    <mergeCell ref="B299:D299"/>
    <mergeCell ref="B302:D302"/>
    <mergeCell ref="B331:D331"/>
    <mergeCell ref="B340:D340"/>
    <mergeCell ref="C348:D348"/>
    <mergeCell ref="C362:D362"/>
    <mergeCell ref="C370:D370"/>
    <mergeCell ref="C489:D489"/>
    <mergeCell ref="C389:D389"/>
    <mergeCell ref="C393:D393"/>
    <mergeCell ref="B441:D441"/>
    <mergeCell ref="C448:D448"/>
    <mergeCell ref="C409:D409"/>
    <mergeCell ref="C410:D410"/>
    <mergeCell ref="C413:D413"/>
    <mergeCell ref="B420:D420"/>
    <mergeCell ref="C396:D396"/>
    <mergeCell ref="B422:D422"/>
    <mergeCell ref="B425:D425"/>
    <mergeCell ref="B436:D436"/>
    <mergeCell ref="B438:D438"/>
    <mergeCell ref="C375:D375"/>
    <mergeCell ref="C378:D378"/>
    <mergeCell ref="C399:D399"/>
    <mergeCell ref="C411:D411"/>
    <mergeCell ref="C412:D412"/>
    <mergeCell ref="C383:D383"/>
    <mergeCell ref="C465:D465"/>
    <mergeCell ref="C468:D468"/>
    <mergeCell ref="C573:D573"/>
    <mergeCell ref="C578:D578"/>
    <mergeCell ref="C528:D528"/>
    <mergeCell ref="C531:D531"/>
    <mergeCell ref="C553:D553"/>
    <mergeCell ref="C490:D490"/>
    <mergeCell ref="C499:D499"/>
    <mergeCell ref="C484:D484"/>
    <mergeCell ref="F19:H19"/>
    <mergeCell ref="C518:D518"/>
    <mergeCell ref="C522:D522"/>
    <mergeCell ref="C523:D523"/>
    <mergeCell ref="C503:D503"/>
    <mergeCell ref="C508:D508"/>
    <mergeCell ref="C511:D511"/>
    <mergeCell ref="C452:D452"/>
    <mergeCell ref="C455:D455"/>
    <mergeCell ref="C458:D458"/>
    <mergeCell ref="B596:D596"/>
    <mergeCell ref="B598:D598"/>
    <mergeCell ref="B601:D601"/>
    <mergeCell ref="P605:P606"/>
    <mergeCell ref="Q605:Q606"/>
    <mergeCell ref="R605:R606"/>
    <mergeCell ref="S605:S606"/>
    <mergeCell ref="C612:D612"/>
    <mergeCell ref="C615:D615"/>
    <mergeCell ref="C621:D621"/>
    <mergeCell ref="C627:D627"/>
    <mergeCell ref="C628:D628"/>
    <mergeCell ref="C646:D646"/>
    <mergeCell ref="C650:D650"/>
    <mergeCell ref="C656:D656"/>
    <mergeCell ref="C659:D659"/>
    <mergeCell ref="C660:D660"/>
    <mergeCell ref="C661:D661"/>
    <mergeCell ref="C662:D662"/>
    <mergeCell ref="C663:D663"/>
    <mergeCell ref="C670:D670"/>
    <mergeCell ref="C677:D677"/>
    <mergeCell ref="C678:D678"/>
    <mergeCell ref="C679:D679"/>
    <mergeCell ref="C720:D720"/>
    <mergeCell ref="C680:D680"/>
    <mergeCell ref="C687:D687"/>
    <mergeCell ref="C691:D691"/>
    <mergeCell ref="C692:D692"/>
    <mergeCell ref="C693:D693"/>
    <mergeCell ref="C694:D694"/>
    <mergeCell ref="B728:D728"/>
    <mergeCell ref="C697:D697"/>
    <mergeCell ref="C698:D698"/>
    <mergeCell ref="B730:D730"/>
    <mergeCell ref="B733:D733"/>
    <mergeCell ref="B761:D761"/>
    <mergeCell ref="C706:D706"/>
    <mergeCell ref="C709:D709"/>
    <mergeCell ref="C710:D710"/>
    <mergeCell ref="C715:D715"/>
    <mergeCell ref="B765:D765"/>
    <mergeCell ref="B767:D767"/>
    <mergeCell ref="B770:D770"/>
    <mergeCell ref="F774:H774"/>
    <mergeCell ref="K774:K775"/>
    <mergeCell ref="L774:L775"/>
    <mergeCell ref="M774:M775"/>
    <mergeCell ref="N774:N775"/>
    <mergeCell ref="P774:P775"/>
    <mergeCell ref="Q774:Q775"/>
    <mergeCell ref="R774:R775"/>
    <mergeCell ref="S774:S775"/>
    <mergeCell ref="C781:D781"/>
    <mergeCell ref="C784:D784"/>
    <mergeCell ref="C790:D790"/>
    <mergeCell ref="C796:D796"/>
    <mergeCell ref="C797:D797"/>
    <mergeCell ref="C815:D815"/>
    <mergeCell ref="C819:D819"/>
    <mergeCell ref="C825:D825"/>
    <mergeCell ref="C828:D828"/>
    <mergeCell ref="C829:D829"/>
    <mergeCell ref="C830:D830"/>
    <mergeCell ref="C831:D831"/>
    <mergeCell ref="C832:D832"/>
    <mergeCell ref="C839:D839"/>
    <mergeCell ref="C846:D846"/>
    <mergeCell ref="C847:D847"/>
    <mergeCell ref="C848:D848"/>
    <mergeCell ref="C849:D849"/>
    <mergeCell ref="C856:D856"/>
    <mergeCell ref="C860:D860"/>
    <mergeCell ref="C861:D861"/>
    <mergeCell ref="C862:D862"/>
    <mergeCell ref="C863:D863"/>
    <mergeCell ref="C866:D866"/>
    <mergeCell ref="B897:D897"/>
    <mergeCell ref="B899:D899"/>
    <mergeCell ref="B902:D902"/>
    <mergeCell ref="B930:D930"/>
    <mergeCell ref="C867:D867"/>
    <mergeCell ref="C875:D875"/>
    <mergeCell ref="C878:D878"/>
    <mergeCell ref="C879:D879"/>
    <mergeCell ref="C884:D884"/>
    <mergeCell ref="C889:D889"/>
  </mergeCells>
  <conditionalFormatting sqref="E585:H585">
    <cfRule type="cellIs" priority="9" dxfId="14" operator="notEqual" stopIfTrue="1">
      <formula>0</formula>
    </cfRule>
    <cfRule type="cellIs" priority="10" dxfId="0" operator="notEqual" stopIfTrue="1">
      <formula>0</formula>
    </cfRule>
  </conditionalFormatting>
  <conditionalFormatting sqref="N612:N645 S612:S645 S650:S723 N650:N723">
    <cfRule type="cellIs" priority="8" dxfId="15" operator="lessThan" stopIfTrue="1">
      <formula>0</formula>
    </cfRule>
  </conditionalFormatting>
  <conditionalFormatting sqref="N610 S610">
    <cfRule type="cellIs" priority="7" dxfId="16" operator="lessThan" stopIfTrue="1">
      <formula>0</formula>
    </cfRule>
  </conditionalFormatting>
  <conditionalFormatting sqref="S646:S649 N646 N648:N649">
    <cfRule type="cellIs" priority="6" dxfId="15" operator="lessThan" stopIfTrue="1">
      <formula>0</formula>
    </cfRule>
  </conditionalFormatting>
  <conditionalFormatting sqref="N647">
    <cfRule type="cellIs" priority="5" dxfId="15" operator="lessThan" stopIfTrue="1">
      <formula>0</formula>
    </cfRule>
  </conditionalFormatting>
  <conditionalFormatting sqref="N781:N814 S781:S814 S819:S892 N819:N892">
    <cfRule type="cellIs" priority="4" dxfId="15" operator="lessThan" stopIfTrue="1">
      <formula>0</formula>
    </cfRule>
  </conditionalFormatting>
  <conditionalFormatting sqref="N779 S779">
    <cfRule type="cellIs" priority="3" dxfId="16" operator="lessThan" stopIfTrue="1">
      <formula>0</formula>
    </cfRule>
  </conditionalFormatting>
  <conditionalFormatting sqref="S815:S818 N815 N817:N818">
    <cfRule type="cellIs" priority="2" dxfId="15" operator="lessThan" stopIfTrue="1">
      <formula>0</formula>
    </cfRule>
  </conditionalFormatting>
  <conditionalFormatting sqref="N816">
    <cfRule type="cellIs" priority="1" dxfId="15" operator="lessThan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68">
      <formula1>0</formula1>
    </dataValidation>
    <dataValidation errorStyle="information" type="whole" operator="lessThan" allowBlank="1" showInputMessage="1" showErrorMessage="1" error="Въвежда се отрицателно число !" sqref="H579:H583 H509:H510 H512:H517 E389:H389 H524:H527 H554:H572 H485:H489 H459:H464 H491:H498 H500:H502 H456:H457 H449:H451 H519:H522 H469:H483 H453:H454 H466:H467 H574:H577 H529:H530 H504:H507 H532:H552 T667:U667 T655 P667:R667 P655:Q655 K667:M667 K655:L655 T836:U836 T824 P836:R836 P824:Q824 K836:M836 K824:L824">
      <formula1>0</formula1>
    </dataValidation>
    <dataValidation type="whole" operator="lessThan" allowBlank="1" showInputMessage="1" showErrorMessage="1" error="Въвежда се цяло число!" sqref="E363:G369 E371:G374 E376:G377 E384:G385 E387:G388 E390:G392 E394:G395 E397:G398 E400:G405 E349:G361 E657:G662 E616:G620 E622:G627 E651:G655 E664:G669 E671:G679 E681:G686 E688:G693 E695:G697 E699:G705 E707:G709 E711:G714 E716:G718 E720:G720 E613:G614 E629:G645 E647:G649 E379:G382 E785:G789 E791:G796 E820:G824 E833:G838 E840:G848 E850:G855 E857:G862 E864:G866 E868:G874 E876:G878 E880:G883 E885:G887 E889:G889 E782:G783 E798:G814 E816:G818 E826:G831">
      <formula1>999999999999999000</formula1>
    </dataValidation>
    <dataValidation type="whole" operator="lessThan" allowBlank="1" showInputMessage="1" showErrorMessage="1" error="Въвежда се цяло яисло!" sqref="E409:G412 E414:G415 E449:G451 E453:G454 E456:G457 E459:G464 E466:G467 E469:G483 E485:G489 E491:G498 E500:G502 E579:G583 E509:G510 E519:G522 E524:G527 E529:G530 E512:G517 E554:G572 E574:G577 E504:G507 E532:G552">
      <formula1>999999999999999000000</formula1>
    </dataValidation>
    <dataValidation errorStyle="information" operator="lessThan" allowBlank="1" showInputMessage="1" showErrorMessage="1" error="Въвежда се отрицателно число !" sqref="D390:D391"/>
    <dataValidation type="list" allowBlank="1" showInputMessage="1" showErrorMessage="1" prompt="ВЪВЕЖДА СЕ КОД СМЕТКА" sqref="E17">
      <formula1>SMETKA</formula1>
    </dataValidation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E22:E162 F22:G54 F56:G162 F55:H55">
      <formula1>99999999999999900</formula1>
    </dataValidation>
    <dataValidation type="list" allowBlank="1" showInputMessage="1" showErrorMessage="1" promptTitle="ВЪВЕДЕТЕ ДЕЙНОСТ" sqref="D610 D779">
      <formula1>EBK_DEIN</formula1>
    </dataValidation>
    <dataValidation type="list" allowBlank="1" showInputMessage="1" showErrorMessage="1" promptTitle="ИЗБЕРЕТЕ ОПЕРАТИВНА ПРОГРАМА" prompt="ИЗПОЛЗВА СЕ САМО ЗА КОД НА ИБСФ &quot;98&quot;" sqref="D608 D777">
      <formula1>OP_LIST</formula1>
    </dataValidation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E744:F746 E913:F915"/>
    <dataValidation allowBlank="1" showInputMessage="1" showErrorMessage="1" prompt="Щатни бройки - без бройките за дейности, финансирани по единни разходни стандарти.&#10;&#10;" sqref="E738:F740 E907:F909"/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E741:F743 E910:F912"/>
    <dataValidation type="whole" operator="lessThan" allowBlank="1" showInputMessage="1" showErrorMessage="1" error="Въведете отрицателно число!!!" sqref="P718:V718 K718:N718 P887:V887 K887:N887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3" max="7" man="1"/>
    <brk id="207" max="255" man="1"/>
    <brk id="278" max="7" man="1"/>
    <brk id="332" max="5" man="1"/>
    <brk id="385" max="7" man="1"/>
    <brk id="435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D297"/>
  <sheetViews>
    <sheetView zoomScale="75" zoomScaleNormal="75" zoomScalePageLayoutView="0" workbookViewId="0" topLeftCell="AE22">
      <selection activeCell="I12" sqref="I12:AD180"/>
    </sheetView>
  </sheetViews>
  <sheetFormatPr defaultColWidth="9.00390625" defaultRowHeight="12.75"/>
  <cols>
    <col min="1" max="1" width="10.25390625" style="519" hidden="1" customWidth="1"/>
    <col min="2" max="2" width="9.75390625" style="519" hidden="1" customWidth="1"/>
    <col min="3" max="3" width="18.125" style="519" hidden="1" customWidth="1"/>
    <col min="4" max="4" width="11.625" style="519" hidden="1" customWidth="1"/>
    <col min="5" max="5" width="13.875" style="519" hidden="1" customWidth="1"/>
    <col min="6" max="6" width="15.625" style="519" hidden="1" customWidth="1"/>
    <col min="7" max="7" width="12.125" style="519" hidden="1" customWidth="1"/>
    <col min="8" max="8" width="12.75390625" style="519" hidden="1" customWidth="1"/>
    <col min="9" max="9" width="7.125" style="520" hidden="1" customWidth="1"/>
    <col min="10" max="10" width="9.125" style="520" hidden="1" customWidth="1"/>
    <col min="11" max="11" width="60.75390625" style="521" hidden="1" customWidth="1"/>
    <col min="12" max="12" width="16.875" style="522" hidden="1" customWidth="1"/>
    <col min="13" max="14" width="15.00390625" style="522" hidden="1" customWidth="1"/>
    <col min="15" max="15" width="15.00390625" style="871" hidden="1" customWidth="1"/>
    <col min="16" max="16" width="2.25390625" style="523" hidden="1" customWidth="1"/>
    <col min="17" max="17" width="1.00390625" style="523" hidden="1" customWidth="1"/>
    <col min="18" max="18" width="18.375" style="524" hidden="1" customWidth="1"/>
    <col min="19" max="19" width="21.75390625" style="523" hidden="1" customWidth="1"/>
    <col min="20" max="20" width="21.75390625" style="524" hidden="1" customWidth="1"/>
    <col min="21" max="21" width="20.00390625" style="523" hidden="1" customWidth="1"/>
    <col min="22" max="22" width="1.625" style="523" hidden="1" customWidth="1"/>
    <col min="23" max="29" width="17.75390625" style="523" hidden="1" customWidth="1"/>
    <col min="30" max="30" width="23.125" style="523" hidden="1" customWidth="1"/>
    <col min="31" max="31" width="9.125" style="523" customWidth="1"/>
    <col min="32" max="16384" width="9.125" style="523" customWidth="1"/>
  </cols>
  <sheetData>
    <row r="1" spans="1:9" ht="12.75">
      <c r="A1" s="519" t="s">
        <v>1465</v>
      </c>
      <c r="B1" s="519">
        <v>169</v>
      </c>
      <c r="I1" s="519"/>
    </row>
    <row r="2" spans="1:9" ht="12.75">
      <c r="A2" s="519" t="s">
        <v>1466</v>
      </c>
      <c r="B2" s="519" t="s">
        <v>1947</v>
      </c>
      <c r="I2" s="519"/>
    </row>
    <row r="3" spans="1:9" ht="12.75">
      <c r="A3" s="519" t="s">
        <v>1467</v>
      </c>
      <c r="B3" s="519" t="s">
        <v>1945</v>
      </c>
      <c r="I3" s="519"/>
    </row>
    <row r="4" spans="1:9" ht="15.75">
      <c r="A4" s="519" t="s">
        <v>1468</v>
      </c>
      <c r="B4" s="519" t="s">
        <v>1938</v>
      </c>
      <c r="C4" s="525"/>
      <c r="I4" s="519"/>
    </row>
    <row r="5" spans="1:3" ht="31.5" customHeight="1">
      <c r="A5" s="519" t="s">
        <v>1469</v>
      </c>
      <c r="B5" s="929"/>
      <c r="C5" s="929"/>
    </row>
    <row r="6" spans="1:2" ht="12.75">
      <c r="A6" s="526"/>
      <c r="B6" s="527"/>
    </row>
    <row r="7" ht="12.75"/>
    <row r="8" spans="2:9" ht="12.75">
      <c r="B8" s="519" t="s">
        <v>1946</v>
      </c>
      <c r="I8" s="519"/>
    </row>
    <row r="9" ht="12.75">
      <c r="I9" s="519"/>
    </row>
    <row r="10" ht="12.75">
      <c r="I10" s="519"/>
    </row>
    <row r="11" spans="1:30" ht="18">
      <c r="A11" s="519" t="s">
        <v>1915</v>
      </c>
      <c r="I11" s="528"/>
      <c r="J11" s="528"/>
      <c r="K11" s="528"/>
      <c r="L11" s="529"/>
      <c r="M11" s="529"/>
      <c r="N11" s="529"/>
      <c r="O11" s="872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30"/>
      <c r="AB11" s="530"/>
      <c r="AC11" s="530"/>
      <c r="AD11" s="530"/>
    </row>
    <row r="12" spans="1:29" ht="15">
      <c r="A12" s="519">
        <v>1</v>
      </c>
      <c r="I12" s="275"/>
      <c r="J12" s="275"/>
      <c r="K12" s="276"/>
      <c r="L12" s="348"/>
      <c r="M12" s="348"/>
      <c r="N12" s="348"/>
      <c r="O12" s="354"/>
      <c r="P12" s="281">
        <f>(IF($E142&lt;&gt;0,$I$2,IF($H142&lt;&gt;0,$I$2,"")))</f>
      </c>
      <c r="Q12" s="282"/>
      <c r="R12" s="348"/>
      <c r="S12" s="348"/>
      <c r="T12" s="354"/>
      <c r="U12" s="354"/>
      <c r="V12" s="354"/>
      <c r="W12" s="348"/>
      <c r="X12" s="348"/>
      <c r="Y12" s="354"/>
      <c r="Z12" s="354"/>
      <c r="AA12" s="348"/>
      <c r="AB12" s="354"/>
      <c r="AC12" s="354"/>
    </row>
    <row r="13" spans="1:29" ht="15">
      <c r="A13" s="519">
        <v>2</v>
      </c>
      <c r="I13" s="275"/>
      <c r="J13" s="287"/>
      <c r="K13" s="288"/>
      <c r="L13" s="348"/>
      <c r="M13" s="348"/>
      <c r="N13" s="348"/>
      <c r="O13" s="354"/>
      <c r="P13" s="281">
        <f>(IF($E142&lt;&gt;0,$I$2,IF($H142&lt;&gt;0,$I$2,"")))</f>
      </c>
      <c r="Q13" s="282"/>
      <c r="R13" s="348"/>
      <c r="S13" s="348"/>
      <c r="T13" s="354"/>
      <c r="U13" s="354"/>
      <c r="V13" s="354"/>
      <c r="W13" s="348"/>
      <c r="X13" s="348"/>
      <c r="Y13" s="354"/>
      <c r="Z13" s="354"/>
      <c r="AA13" s="348"/>
      <c r="AB13" s="354"/>
      <c r="AC13" s="354"/>
    </row>
    <row r="14" spans="1:29" ht="37.5" customHeight="1">
      <c r="A14" s="519">
        <v>3</v>
      </c>
      <c r="I14" s="1155">
        <f>$B$7</f>
        <v>0</v>
      </c>
      <c r="J14" s="1182"/>
      <c r="K14" s="1182"/>
      <c r="L14" s="348"/>
      <c r="M14" s="348"/>
      <c r="N14" s="348"/>
      <c r="O14" s="354"/>
      <c r="P14" s="281">
        <f>(IF($E142&lt;&gt;0,$I$2,IF($H142&lt;&gt;0,$I$2,"")))</f>
      </c>
      <c r="Q14" s="282"/>
      <c r="R14" s="348"/>
      <c r="S14" s="348"/>
      <c r="T14" s="354"/>
      <c r="U14" s="354"/>
      <c r="V14" s="354"/>
      <c r="W14" s="348"/>
      <c r="X14" s="348"/>
      <c r="Y14" s="354"/>
      <c r="Z14" s="354"/>
      <c r="AA14" s="348"/>
      <c r="AB14" s="354"/>
      <c r="AC14" s="354"/>
    </row>
    <row r="15" spans="1:29" ht="15">
      <c r="A15" s="519">
        <v>4</v>
      </c>
      <c r="I15" s="275"/>
      <c r="J15" s="287"/>
      <c r="K15" s="288"/>
      <c r="L15" s="349" t="s">
        <v>1133</v>
      </c>
      <c r="M15" s="349" t="s">
        <v>987</v>
      </c>
      <c r="N15" s="348"/>
      <c r="O15" s="354"/>
      <c r="P15" s="281">
        <f>(IF($E142&lt;&gt;0,$I$2,IF($H142&lt;&gt;0,$I$2,"")))</f>
      </c>
      <c r="Q15" s="282"/>
      <c r="R15" s="348"/>
      <c r="S15" s="348"/>
      <c r="T15" s="354"/>
      <c r="U15" s="354"/>
      <c r="V15" s="354"/>
      <c r="W15" s="348"/>
      <c r="X15" s="348"/>
      <c r="Y15" s="354"/>
      <c r="Z15" s="354"/>
      <c r="AA15" s="348"/>
      <c r="AB15" s="354"/>
      <c r="AC15" s="354"/>
    </row>
    <row r="16" spans="1:29" ht="18.75" customHeight="1">
      <c r="A16" s="519">
        <v>5</v>
      </c>
      <c r="I16" s="1156">
        <f>$B$9</f>
        <v>0</v>
      </c>
      <c r="J16" s="1182"/>
      <c r="K16" s="1182"/>
      <c r="L16" s="350">
        <f>$E$9</f>
        <v>0</v>
      </c>
      <c r="M16" s="351">
        <f>$F$9</f>
        <v>0</v>
      </c>
      <c r="N16" s="348"/>
      <c r="O16" s="354"/>
      <c r="P16" s="281">
        <f>(IF($E142&lt;&gt;0,$I$2,IF($H142&lt;&gt;0,$I$2,"")))</f>
      </c>
      <c r="Q16" s="282"/>
      <c r="R16" s="348"/>
      <c r="S16" s="348"/>
      <c r="T16" s="354"/>
      <c r="U16" s="354"/>
      <c r="V16" s="354"/>
      <c r="W16" s="348"/>
      <c r="X16" s="348"/>
      <c r="Y16" s="354"/>
      <c r="Z16" s="354"/>
      <c r="AA16" s="348"/>
      <c r="AB16" s="354"/>
      <c r="AC16" s="354"/>
    </row>
    <row r="17" spans="1:29" ht="15">
      <c r="A17" s="519">
        <v>6</v>
      </c>
      <c r="I17" s="291">
        <f>$B$10</f>
        <v>0</v>
      </c>
      <c r="J17" s="275"/>
      <c r="K17" s="276"/>
      <c r="L17" s="348"/>
      <c r="M17" s="352">
        <f>$F$10</f>
        <v>0</v>
      </c>
      <c r="N17" s="348"/>
      <c r="O17" s="354"/>
      <c r="P17" s="281">
        <f>(IF($E142&lt;&gt;0,$I$2,IF($H142&lt;&gt;0,$I$2,"")))</f>
      </c>
      <c r="Q17" s="282"/>
      <c r="R17" s="348"/>
      <c r="S17" s="348"/>
      <c r="T17" s="354"/>
      <c r="U17" s="354"/>
      <c r="V17" s="354"/>
      <c r="W17" s="348"/>
      <c r="X17" s="348"/>
      <c r="Y17" s="354"/>
      <c r="Z17" s="354"/>
      <c r="AA17" s="348"/>
      <c r="AB17" s="354"/>
      <c r="AC17" s="354"/>
    </row>
    <row r="18" spans="1:29" ht="15.75" thickBot="1">
      <c r="A18" s="519">
        <v>7</v>
      </c>
      <c r="I18" s="291"/>
      <c r="J18" s="275"/>
      <c r="K18" s="276"/>
      <c r="L18" s="353"/>
      <c r="M18" s="348"/>
      <c r="N18" s="348"/>
      <c r="O18" s="354"/>
      <c r="P18" s="281">
        <f>(IF($E142&lt;&gt;0,$I$2,IF($H142&lt;&gt;0,$I$2,"")))</f>
      </c>
      <c r="Q18" s="282"/>
      <c r="R18" s="348"/>
      <c r="S18" s="348"/>
      <c r="T18" s="354"/>
      <c r="U18" s="354"/>
      <c r="V18" s="354"/>
      <c r="W18" s="348"/>
      <c r="X18" s="348"/>
      <c r="Y18" s="354"/>
      <c r="Z18" s="354"/>
      <c r="AA18" s="348"/>
      <c r="AB18" s="354"/>
      <c r="AC18" s="354"/>
    </row>
    <row r="19" spans="1:29" ht="18.75" customHeight="1" thickBot="1" thickTop="1">
      <c r="A19" s="519">
        <v>8</v>
      </c>
      <c r="I19" s="1156">
        <f>$B$12</f>
        <v>0</v>
      </c>
      <c r="J19" s="1182"/>
      <c r="K19" s="1182"/>
      <c r="L19" s="348" t="s">
        <v>1135</v>
      </c>
      <c r="M19" s="355">
        <f>$F$12</f>
        <v>0</v>
      </c>
      <c r="N19" s="348"/>
      <c r="O19" s="354"/>
      <c r="P19" s="281">
        <f>(IF($E142&lt;&gt;0,$I$2,IF($H142&lt;&gt;0,$I$2,"")))</f>
      </c>
      <c r="Q19" s="282"/>
      <c r="R19" s="348"/>
      <c r="S19" s="348"/>
      <c r="T19" s="354"/>
      <c r="U19" s="354"/>
      <c r="V19" s="354"/>
      <c r="W19" s="348"/>
      <c r="X19" s="348"/>
      <c r="Y19" s="354"/>
      <c r="Z19" s="354"/>
      <c r="AA19" s="348"/>
      <c r="AB19" s="354"/>
      <c r="AC19" s="354"/>
    </row>
    <row r="20" spans="1:29" ht="16.5" thickBot="1" thickTop="1">
      <c r="A20" s="519">
        <v>9</v>
      </c>
      <c r="I20" s="291">
        <f>$B$13</f>
        <v>0</v>
      </c>
      <c r="J20" s="275"/>
      <c r="K20" s="276"/>
      <c r="L20" s="353" t="s">
        <v>1137</v>
      </c>
      <c r="M20" s="348"/>
      <c r="N20" s="348"/>
      <c r="O20" s="354"/>
      <c r="P20" s="281">
        <f>(IF($E142&lt;&gt;0,$I$2,IF($H142&lt;&gt;0,$I$2,"")))</f>
      </c>
      <c r="Q20" s="282"/>
      <c r="R20" s="348"/>
      <c r="S20" s="348"/>
      <c r="T20" s="354"/>
      <c r="U20" s="354"/>
      <c r="V20" s="354"/>
      <c r="W20" s="348"/>
      <c r="X20" s="348"/>
      <c r="Y20" s="354"/>
      <c r="Z20" s="354"/>
      <c r="AA20" s="348"/>
      <c r="AB20" s="354"/>
      <c r="AC20" s="354"/>
    </row>
    <row r="21" spans="1:29" ht="19.5" thickBot="1" thickTop="1">
      <c r="A21" s="519">
        <v>10</v>
      </c>
      <c r="I21" s="291"/>
      <c r="J21" s="275"/>
      <c r="K21" s="584">
        <f>$D$17</f>
        <v>0</v>
      </c>
      <c r="L21" s="355">
        <f>$E$17</f>
        <v>0</v>
      </c>
      <c r="M21" s="347"/>
      <c r="N21" s="347"/>
      <c r="O21" s="503"/>
      <c r="P21" s="281">
        <f>(IF($E142&lt;&gt;0,$I$2,IF($H142&lt;&gt;0,$I$2,"")))</f>
      </c>
      <c r="Q21" s="282"/>
      <c r="R21" s="348"/>
      <c r="S21" s="348"/>
      <c r="T21" s="354"/>
      <c r="U21" s="354"/>
      <c r="V21" s="354"/>
      <c r="W21" s="348"/>
      <c r="X21" s="348"/>
      <c r="Y21" s="354"/>
      <c r="Z21" s="354"/>
      <c r="AA21" s="348"/>
      <c r="AB21" s="354"/>
      <c r="AC21" s="354"/>
    </row>
    <row r="22" spans="1:29" ht="17.25" thickBot="1" thickTop="1">
      <c r="A22" s="519">
        <v>11</v>
      </c>
      <c r="I22" s="275"/>
      <c r="J22" s="287"/>
      <c r="K22" s="288"/>
      <c r="L22" s="348"/>
      <c r="M22" s="353"/>
      <c r="N22" s="353"/>
      <c r="O22" s="357" t="s">
        <v>1138</v>
      </c>
      <c r="P22" s="281">
        <f>(IF($E142&lt;&gt;0,$I$2,IF($H142&lt;&gt;0,$I$2,"")))</f>
      </c>
      <c r="Q22" s="282"/>
      <c r="R22" s="356" t="s">
        <v>423</v>
      </c>
      <c r="S22" s="348"/>
      <c r="T22" s="354"/>
      <c r="U22" s="357" t="s">
        <v>1138</v>
      </c>
      <c r="V22" s="354"/>
      <c r="W22" s="356" t="s">
        <v>424</v>
      </c>
      <c r="X22" s="348"/>
      <c r="Y22" s="354"/>
      <c r="Z22" s="357" t="s">
        <v>1138</v>
      </c>
      <c r="AA22" s="348"/>
      <c r="AB22" s="354"/>
      <c r="AC22" s="357" t="s">
        <v>1138</v>
      </c>
    </row>
    <row r="23" spans="1:30" ht="18.75" thickBot="1">
      <c r="A23" s="519">
        <v>12</v>
      </c>
      <c r="I23" s="1048"/>
      <c r="J23" s="517"/>
      <c r="K23" s="1039" t="s">
        <v>1470</v>
      </c>
      <c r="L23" s="299" t="s">
        <v>1140</v>
      </c>
      <c r="M23" s="1183" t="s">
        <v>1141</v>
      </c>
      <c r="N23" s="1184"/>
      <c r="O23" s="1185"/>
      <c r="P23" s="281">
        <f>(IF($E142&lt;&gt;0,$I$2,IF($H142&lt;&gt;0,$I$2,"")))</f>
      </c>
      <c r="Q23" s="282"/>
      <c r="R23" s="1186" t="s">
        <v>1902</v>
      </c>
      <c r="S23" s="1186" t="s">
        <v>1903</v>
      </c>
      <c r="T23" s="1178" t="s">
        <v>1904</v>
      </c>
      <c r="U23" s="1178" t="s">
        <v>425</v>
      </c>
      <c r="V23" s="282"/>
      <c r="W23" s="1178" t="s">
        <v>1905</v>
      </c>
      <c r="X23" s="1178" t="s">
        <v>1906</v>
      </c>
      <c r="Y23" s="1178" t="s">
        <v>1937</v>
      </c>
      <c r="Z23" s="1178" t="s">
        <v>426</v>
      </c>
      <c r="AA23" s="535" t="s">
        <v>427</v>
      </c>
      <c r="AB23" s="536"/>
      <c r="AC23" s="537"/>
      <c r="AD23" s="365"/>
    </row>
    <row r="24" spans="1:30" ht="58.5" customHeight="1" thickBot="1">
      <c r="A24" s="519">
        <v>13</v>
      </c>
      <c r="I24" s="242" t="s">
        <v>1046</v>
      </c>
      <c r="J24" s="243" t="s">
        <v>1142</v>
      </c>
      <c r="K24" s="1049" t="s">
        <v>1471</v>
      </c>
      <c r="L24" s="303">
        <v>2014</v>
      </c>
      <c r="M24" s="518" t="s">
        <v>1464</v>
      </c>
      <c r="N24" s="518" t="s">
        <v>1463</v>
      </c>
      <c r="O24" s="517" t="s">
        <v>1462</v>
      </c>
      <c r="P24" s="281">
        <f>(IF($E142&lt;&gt;0,$I$2,IF($H142&lt;&gt;0,$I$2,"")))</f>
      </c>
      <c r="Q24" s="282"/>
      <c r="R24" s="1179"/>
      <c r="S24" s="1180"/>
      <c r="T24" s="1179"/>
      <c r="U24" s="1180"/>
      <c r="V24" s="282"/>
      <c r="W24" s="1181"/>
      <c r="X24" s="1181"/>
      <c r="Y24" s="1181"/>
      <c r="Z24" s="1181"/>
      <c r="AA24" s="538">
        <v>2014</v>
      </c>
      <c r="AB24" s="538">
        <v>2015</v>
      </c>
      <c r="AC24" s="538" t="s">
        <v>868</v>
      </c>
      <c r="AD24" s="541" t="s">
        <v>428</v>
      </c>
    </row>
    <row r="25" spans="1:30" ht="18.75" thickBot="1">
      <c r="A25" s="519">
        <v>14</v>
      </c>
      <c r="I25" s="1040"/>
      <c r="J25" s="517"/>
      <c r="K25" s="370" t="s">
        <v>712</v>
      </c>
      <c r="L25" s="371" t="s">
        <v>429</v>
      </c>
      <c r="M25" s="371" t="s">
        <v>430</v>
      </c>
      <c r="N25" s="371" t="s">
        <v>1479</v>
      </c>
      <c r="O25" s="873" t="s">
        <v>1480</v>
      </c>
      <c r="P25" s="281">
        <f>(IF($E142&lt;&gt;0,$I$2,IF($H142&lt;&gt;0,$I$2,"")))</f>
      </c>
      <c r="Q25" s="282"/>
      <c r="R25" s="372" t="s">
        <v>431</v>
      </c>
      <c r="S25" s="372" t="s">
        <v>432</v>
      </c>
      <c r="T25" s="373" t="s">
        <v>433</v>
      </c>
      <c r="U25" s="373" t="s">
        <v>434</v>
      </c>
      <c r="V25" s="282"/>
      <c r="W25" s="1038" t="s">
        <v>435</v>
      </c>
      <c r="X25" s="1038" t="s">
        <v>436</v>
      </c>
      <c r="Y25" s="1038" t="s">
        <v>437</v>
      </c>
      <c r="Z25" s="1038" t="s">
        <v>438</v>
      </c>
      <c r="AA25" s="1038" t="s">
        <v>1430</v>
      </c>
      <c r="AB25" s="1038" t="s">
        <v>1431</v>
      </c>
      <c r="AC25" s="1038" t="s">
        <v>1432</v>
      </c>
      <c r="AD25" s="542" t="s">
        <v>1433</v>
      </c>
    </row>
    <row r="26" spans="1:30" ht="50.25" customHeight="1" thickBot="1">
      <c r="A26" s="519">
        <v>15</v>
      </c>
      <c r="I26" s="299"/>
      <c r="J26" s="1051" t="e">
        <f>VLOOKUP(K26,OP_LIST2,2,FALSE)</f>
        <v>#N/A</v>
      </c>
      <c r="K26" s="1052" t="s">
        <v>318</v>
      </c>
      <c r="L26" s="543"/>
      <c r="M26" s="485"/>
      <c r="N26" s="485"/>
      <c r="O26" s="378"/>
      <c r="P26" s="281">
        <f>(IF($E142&lt;&gt;0,$I$2,IF($H142&lt;&gt;0,$I$2,"")))</f>
      </c>
      <c r="Q26" s="282"/>
      <c r="R26" s="544" t="s">
        <v>1434</v>
      </c>
      <c r="S26" s="544" t="s">
        <v>1434</v>
      </c>
      <c r="T26" s="544" t="s">
        <v>1435</v>
      </c>
      <c r="U26" s="544" t="s">
        <v>1436</v>
      </c>
      <c r="V26" s="282"/>
      <c r="W26" s="544" t="s">
        <v>1434</v>
      </c>
      <c r="X26" s="544" t="s">
        <v>1434</v>
      </c>
      <c r="Y26" s="544" t="s">
        <v>1472</v>
      </c>
      <c r="Z26" s="544" t="s">
        <v>1438</v>
      </c>
      <c r="AA26" s="544" t="s">
        <v>1434</v>
      </c>
      <c r="AB26" s="544" t="s">
        <v>1434</v>
      </c>
      <c r="AC26" s="544" t="s">
        <v>1434</v>
      </c>
      <c r="AD26" s="381" t="s">
        <v>1439</v>
      </c>
    </row>
    <row r="27" spans="1:30" ht="18.75" thickBot="1">
      <c r="A27" s="519">
        <v>16</v>
      </c>
      <c r="I27" s="1048"/>
      <c r="J27" s="1053">
        <f>VLOOKUP(K28,EBK_DEIN2,2,FALSE)</f>
        <v>0</v>
      </c>
      <c r="K27" s="1039" t="s">
        <v>1916</v>
      </c>
      <c r="L27" s="485"/>
      <c r="M27" s="485"/>
      <c r="N27" s="485"/>
      <c r="O27" s="378"/>
      <c r="P27" s="281">
        <f>(IF($E142&lt;&gt;0,$I$2,IF($H142&lt;&gt;0,$I$2,"")))</f>
      </c>
      <c r="Q27" s="282"/>
      <c r="R27" s="545"/>
      <c r="S27" s="545"/>
      <c r="T27" s="428"/>
      <c r="U27" s="546"/>
      <c r="V27" s="282"/>
      <c r="W27" s="545"/>
      <c r="X27" s="545"/>
      <c r="Y27" s="428"/>
      <c r="Z27" s="546"/>
      <c r="AA27" s="545"/>
      <c r="AB27" s="428"/>
      <c r="AC27" s="546"/>
      <c r="AD27" s="547"/>
    </row>
    <row r="28" spans="1:30" ht="18">
      <c r="A28" s="519">
        <v>17</v>
      </c>
      <c r="I28" s="548"/>
      <c r="J28" s="302"/>
      <c r="K28" s="926" t="s">
        <v>73</v>
      </c>
      <c r="L28" s="485"/>
      <c r="M28" s="485"/>
      <c r="N28" s="485"/>
      <c r="O28" s="378"/>
      <c r="P28" s="281">
        <f>(IF($E142&lt;&gt;0,$I$2,IF($H142&lt;&gt;0,$I$2,"")))</f>
      </c>
      <c r="Q28" s="282"/>
      <c r="R28" s="545"/>
      <c r="S28" s="545"/>
      <c r="T28" s="428"/>
      <c r="U28" s="549">
        <f>SUMIF(U31:U32,"&lt;0")+SUMIF(U34:U38,"&lt;0")+SUMIF(U40:U45,"&lt;0")+SUMIF(U47:U63,"&lt;0")+SUMIF(U69:U73,"&lt;0")+SUMIF(U75:U80,"&lt;0")+SUMIF(U82:U87,"&lt;0")+SUMIF(U95:U96,"&lt;0")+SUMIF(U99:U104,"&lt;0")+SUMIF(U106:U111,"&lt;0")+SUMIF(U115,"&lt;0")+SUMIF(U117:U123,"&lt;0")+SUMIF(U125:U127,"&lt;0")+SUMIF(U129:U132,"&lt;0")+SUMIF(U134:U135,"&lt;0")+SUMIF(U138,"&lt;0")</f>
        <v>0</v>
      </c>
      <c r="V28" s="282"/>
      <c r="W28" s="545"/>
      <c r="X28" s="545"/>
      <c r="Y28" s="428"/>
      <c r="Z28" s="549">
        <f>SUMIF(Z31:Z32,"&lt;0")+SUMIF(Z34:Z38,"&lt;0")+SUMIF(Z40:Z45,"&lt;0")+SUMIF(Z47:Z63,"&lt;0")+SUMIF(Z69:Z73,"&lt;0")+SUMIF(Z75:Z80,"&lt;0")+SUMIF(Z82:Z87,"&lt;0")+SUMIF(Z95:Z96,"&lt;0")+SUMIF(Z99:Z104,"&lt;0")+SUMIF(Z106:Z111,"&lt;0")+SUMIF(Z115,"&lt;0")+SUMIF(Z117:Z123,"&lt;0")+SUMIF(Z125:Z127,"&lt;0")+SUMIF(Z129:Z132,"&lt;0")+SUMIF(Z134:Z135,"&lt;0")+SUMIF(Z138,"&lt;0")</f>
        <v>0</v>
      </c>
      <c r="AA28" s="545"/>
      <c r="AB28" s="428"/>
      <c r="AC28" s="546"/>
      <c r="AD28" s="383"/>
    </row>
    <row r="29" spans="1:30" ht="18.75" thickBot="1">
      <c r="A29" s="519">
        <v>18</v>
      </c>
      <c r="I29" s="454"/>
      <c r="J29" s="302"/>
      <c r="K29" s="366" t="s">
        <v>1473</v>
      </c>
      <c r="L29" s="485"/>
      <c r="M29" s="485"/>
      <c r="N29" s="485"/>
      <c r="O29" s="378"/>
      <c r="P29" s="281">
        <f>(IF($E142&lt;&gt;0,$I$2,IF($H142&lt;&gt;0,$I$2,"")))</f>
      </c>
      <c r="Q29" s="282"/>
      <c r="R29" s="545"/>
      <c r="S29" s="545"/>
      <c r="T29" s="428"/>
      <c r="U29" s="546"/>
      <c r="V29" s="282"/>
      <c r="W29" s="545"/>
      <c r="X29" s="545"/>
      <c r="Y29" s="428"/>
      <c r="Z29" s="546"/>
      <c r="AA29" s="545"/>
      <c r="AB29" s="428"/>
      <c r="AC29" s="546"/>
      <c r="AD29" s="385"/>
    </row>
    <row r="30" spans="1:30" ht="35.25" customHeight="1" thickBot="1">
      <c r="A30" s="519">
        <v>19</v>
      </c>
      <c r="I30" s="205">
        <v>100</v>
      </c>
      <c r="J30" s="1173" t="s">
        <v>714</v>
      </c>
      <c r="K30" s="1174"/>
      <c r="L30" s="625">
        <f>SUM(L31:L32)</f>
        <v>0</v>
      </c>
      <c r="M30" s="643">
        <f>SUM(M31:M32)</f>
        <v>0</v>
      </c>
      <c r="N30" s="550">
        <f>SUM(N31:N32)</f>
        <v>0</v>
      </c>
      <c r="O30" s="550">
        <f>SUM(O31:O32)</f>
        <v>0</v>
      </c>
      <c r="P30" s="308">
        <f>(IF($E30&lt;&gt;0,$I$2,IF($H30&lt;&gt;0,$I$2,"")))</f>
      </c>
      <c r="Q30" s="309"/>
      <c r="R30" s="386">
        <f>SUM(R31:R32)</f>
        <v>0</v>
      </c>
      <c r="S30" s="387">
        <f>SUM(S31:S32)</f>
        <v>0</v>
      </c>
      <c r="T30" s="551">
        <f>SUM(T31:T32)</f>
        <v>0</v>
      </c>
      <c r="U30" s="552">
        <f>SUM(U31:U32)</f>
        <v>0</v>
      </c>
      <c r="V30" s="309"/>
      <c r="W30" s="388"/>
      <c r="X30" s="553"/>
      <c r="Y30" s="554"/>
      <c r="Z30" s="553"/>
      <c r="AA30" s="553"/>
      <c r="AB30" s="553"/>
      <c r="AC30" s="555"/>
      <c r="AD30" s="389">
        <f>Z30-AA30-AB30-AC30</f>
        <v>0</v>
      </c>
    </row>
    <row r="31" spans="1:30" ht="32.25" thickBot="1">
      <c r="A31" s="519">
        <v>20</v>
      </c>
      <c r="I31" s="182"/>
      <c r="J31" s="186">
        <v>101</v>
      </c>
      <c r="K31" s="179" t="s">
        <v>715</v>
      </c>
      <c r="L31" s="593"/>
      <c r="M31" s="596"/>
      <c r="N31" s="310"/>
      <c r="O31" s="826">
        <f>M31+N31</f>
        <v>0</v>
      </c>
      <c r="P31" s="308">
        <f aca="true" t="shared" si="0" ref="P31:P94">(IF($E31&lt;&gt;0,$I$2,IF($H31&lt;&gt;0,$I$2,"")))</f>
      </c>
      <c r="Q31" s="309"/>
      <c r="R31" s="556"/>
      <c r="S31" s="319"/>
      <c r="T31" s="391">
        <f>O31</f>
        <v>0</v>
      </c>
      <c r="U31" s="557">
        <f>R31+S31-T31</f>
        <v>0</v>
      </c>
      <c r="V31" s="309"/>
      <c r="W31" s="392"/>
      <c r="X31" s="397"/>
      <c r="Y31" s="397"/>
      <c r="Z31" s="397"/>
      <c r="AA31" s="397"/>
      <c r="AB31" s="397"/>
      <c r="AC31" s="558"/>
      <c r="AD31" s="389">
        <f aca="true" t="shared" si="1" ref="AD31:AD92">Z31-AA31-AB31-AC31</f>
        <v>0</v>
      </c>
    </row>
    <row r="32" spans="1:30" ht="32.25" thickBot="1">
      <c r="A32" s="519">
        <v>21</v>
      </c>
      <c r="I32" s="182"/>
      <c r="J32" s="178">
        <v>102</v>
      </c>
      <c r="K32" s="180" t="s">
        <v>716</v>
      </c>
      <c r="L32" s="593"/>
      <c r="M32" s="596"/>
      <c r="N32" s="310"/>
      <c r="O32" s="826">
        <f>M32+N32</f>
        <v>0</v>
      </c>
      <c r="P32" s="308">
        <f t="shared" si="0"/>
      </c>
      <c r="Q32" s="309"/>
      <c r="R32" s="556"/>
      <c r="S32" s="319"/>
      <c r="T32" s="391">
        <f>O32</f>
        <v>0</v>
      </c>
      <c r="U32" s="557">
        <f aca="true" t="shared" si="2" ref="U32:U73">R32+S32-T32</f>
        <v>0</v>
      </c>
      <c r="V32" s="309"/>
      <c r="W32" s="392"/>
      <c r="X32" s="397"/>
      <c r="Y32" s="397"/>
      <c r="Z32" s="397"/>
      <c r="AA32" s="397"/>
      <c r="AB32" s="397"/>
      <c r="AC32" s="558"/>
      <c r="AD32" s="389">
        <f t="shared" si="1"/>
        <v>0</v>
      </c>
    </row>
    <row r="33" spans="1:30" ht="18.75" thickBot="1">
      <c r="A33" s="519">
        <v>22</v>
      </c>
      <c r="I33" s="181">
        <v>200</v>
      </c>
      <c r="J33" s="1175" t="s">
        <v>717</v>
      </c>
      <c r="K33" s="1175"/>
      <c r="L33" s="597">
        <f>SUM(L34:L38)</f>
        <v>0</v>
      </c>
      <c r="M33" s="393">
        <f>SUM(M34:M38)</f>
        <v>0</v>
      </c>
      <c r="N33" s="317">
        <f>SUM(N34:N38)</f>
        <v>0</v>
      </c>
      <c r="O33" s="317">
        <f>SUM(O34:O38)</f>
        <v>0</v>
      </c>
      <c r="P33" s="308">
        <f t="shared" si="0"/>
      </c>
      <c r="Q33" s="309"/>
      <c r="R33" s="394">
        <f>SUM(R34:R38)</f>
        <v>0</v>
      </c>
      <c r="S33" s="395">
        <f>SUM(S34:S38)</f>
        <v>0</v>
      </c>
      <c r="T33" s="559">
        <f>SUM(T34:T38)</f>
        <v>0</v>
      </c>
      <c r="U33" s="560">
        <f>SUM(U34:U38)</f>
        <v>0</v>
      </c>
      <c r="V33" s="309"/>
      <c r="W33" s="396"/>
      <c r="X33" s="407"/>
      <c r="Y33" s="407"/>
      <c r="Z33" s="407"/>
      <c r="AA33" s="407"/>
      <c r="AB33" s="407"/>
      <c r="AC33" s="561"/>
      <c r="AD33" s="389">
        <f t="shared" si="1"/>
        <v>0</v>
      </c>
    </row>
    <row r="34" spans="1:30" ht="18.75" thickBot="1">
      <c r="A34" s="519">
        <v>23</v>
      </c>
      <c r="I34" s="185"/>
      <c r="J34" s="186">
        <v>201</v>
      </c>
      <c r="K34" s="179" t="s">
        <v>718</v>
      </c>
      <c r="L34" s="593"/>
      <c r="M34" s="596"/>
      <c r="N34" s="310"/>
      <c r="O34" s="826">
        <f>M34+N34</f>
        <v>0</v>
      </c>
      <c r="P34" s="308">
        <f t="shared" si="0"/>
      </c>
      <c r="Q34" s="309"/>
      <c r="R34" s="556"/>
      <c r="S34" s="319"/>
      <c r="T34" s="391">
        <f>O34</f>
        <v>0</v>
      </c>
      <c r="U34" s="557">
        <f t="shared" si="2"/>
        <v>0</v>
      </c>
      <c r="V34" s="309"/>
      <c r="W34" s="392"/>
      <c r="X34" s="397"/>
      <c r="Y34" s="397"/>
      <c r="Z34" s="397"/>
      <c r="AA34" s="397"/>
      <c r="AB34" s="397"/>
      <c r="AC34" s="558"/>
      <c r="AD34" s="389">
        <f t="shared" si="1"/>
        <v>0</v>
      </c>
    </row>
    <row r="35" spans="1:30" ht="18.75" thickBot="1">
      <c r="A35" s="519">
        <v>24</v>
      </c>
      <c r="I35" s="177"/>
      <c r="J35" s="178">
        <v>202</v>
      </c>
      <c r="K35" s="187" t="s">
        <v>719</v>
      </c>
      <c r="L35" s="593"/>
      <c r="M35" s="596"/>
      <c r="N35" s="310"/>
      <c r="O35" s="826">
        <f>M35+N35</f>
        <v>0</v>
      </c>
      <c r="P35" s="308">
        <f t="shared" si="0"/>
      </c>
      <c r="Q35" s="309"/>
      <c r="R35" s="556"/>
      <c r="S35" s="319"/>
      <c r="T35" s="391">
        <f>O35</f>
        <v>0</v>
      </c>
      <c r="U35" s="557">
        <f t="shared" si="2"/>
        <v>0</v>
      </c>
      <c r="V35" s="309"/>
      <c r="W35" s="392"/>
      <c r="X35" s="397"/>
      <c r="Y35" s="397"/>
      <c r="Z35" s="397"/>
      <c r="AA35" s="397"/>
      <c r="AB35" s="397"/>
      <c r="AC35" s="558"/>
      <c r="AD35" s="389">
        <f t="shared" si="1"/>
        <v>0</v>
      </c>
    </row>
    <row r="36" spans="1:30" ht="32.25" thickBot="1">
      <c r="A36" s="519">
        <v>25</v>
      </c>
      <c r="I36" s="195"/>
      <c r="J36" s="178">
        <v>205</v>
      </c>
      <c r="K36" s="187" t="s">
        <v>1297</v>
      </c>
      <c r="L36" s="593"/>
      <c r="M36" s="596"/>
      <c r="N36" s="310"/>
      <c r="O36" s="826">
        <f>M36+N36</f>
        <v>0</v>
      </c>
      <c r="P36" s="308">
        <f t="shared" si="0"/>
      </c>
      <c r="Q36" s="309"/>
      <c r="R36" s="556"/>
      <c r="S36" s="319"/>
      <c r="T36" s="391">
        <f>O36</f>
        <v>0</v>
      </c>
      <c r="U36" s="557">
        <f t="shared" si="2"/>
        <v>0</v>
      </c>
      <c r="V36" s="309"/>
      <c r="W36" s="392"/>
      <c r="X36" s="397"/>
      <c r="Y36" s="397"/>
      <c r="Z36" s="397"/>
      <c r="AA36" s="397"/>
      <c r="AB36" s="397"/>
      <c r="AC36" s="558"/>
      <c r="AD36" s="389">
        <f t="shared" si="1"/>
        <v>0</v>
      </c>
    </row>
    <row r="37" spans="1:30" ht="32.25" thickBot="1">
      <c r="A37" s="519">
        <v>26</v>
      </c>
      <c r="I37" s="195"/>
      <c r="J37" s="178">
        <v>208</v>
      </c>
      <c r="K37" s="206" t="s">
        <v>1298</v>
      </c>
      <c r="L37" s="593"/>
      <c r="M37" s="596"/>
      <c r="N37" s="310"/>
      <c r="O37" s="826">
        <f>M37+N37</f>
        <v>0</v>
      </c>
      <c r="P37" s="308">
        <f t="shared" si="0"/>
      </c>
      <c r="Q37" s="309"/>
      <c r="R37" s="556"/>
      <c r="S37" s="319"/>
      <c r="T37" s="391">
        <f>O37</f>
        <v>0</v>
      </c>
      <c r="U37" s="557">
        <f t="shared" si="2"/>
        <v>0</v>
      </c>
      <c r="V37" s="309"/>
      <c r="W37" s="392"/>
      <c r="X37" s="397"/>
      <c r="Y37" s="397"/>
      <c r="Z37" s="397"/>
      <c r="AA37" s="397"/>
      <c r="AB37" s="397"/>
      <c r="AC37" s="558"/>
      <c r="AD37" s="389">
        <f t="shared" si="1"/>
        <v>0</v>
      </c>
    </row>
    <row r="38" spans="1:30" ht="18.75" thickBot="1">
      <c r="A38" s="519">
        <v>27</v>
      </c>
      <c r="I38" s="185"/>
      <c r="J38" s="184">
        <v>209</v>
      </c>
      <c r="K38" s="190" t="s">
        <v>1299</v>
      </c>
      <c r="L38" s="593"/>
      <c r="M38" s="596"/>
      <c r="N38" s="310"/>
      <c r="O38" s="826">
        <f>M38+N38</f>
        <v>0</v>
      </c>
      <c r="P38" s="308">
        <f t="shared" si="0"/>
      </c>
      <c r="Q38" s="309"/>
      <c r="R38" s="556"/>
      <c r="S38" s="319"/>
      <c r="T38" s="391">
        <f>O38</f>
        <v>0</v>
      </c>
      <c r="U38" s="557">
        <f t="shared" si="2"/>
        <v>0</v>
      </c>
      <c r="V38" s="309"/>
      <c r="W38" s="392"/>
      <c r="X38" s="397"/>
      <c r="Y38" s="397"/>
      <c r="Z38" s="397"/>
      <c r="AA38" s="397"/>
      <c r="AB38" s="397"/>
      <c r="AC38" s="558"/>
      <c r="AD38" s="389">
        <f t="shared" si="1"/>
        <v>0</v>
      </c>
    </row>
    <row r="39" spans="1:30" ht="18.75" thickBot="1">
      <c r="A39" s="519">
        <v>28</v>
      </c>
      <c r="I39" s="181">
        <v>500</v>
      </c>
      <c r="J39" s="1176" t="s">
        <v>1300</v>
      </c>
      <c r="K39" s="1176"/>
      <c r="L39" s="597">
        <f>SUM(L40:L44)</f>
        <v>0</v>
      </c>
      <c r="M39" s="393">
        <f>SUM(M40:M44)</f>
        <v>0</v>
      </c>
      <c r="N39" s="317">
        <f>SUM(N40:N44)</f>
        <v>0</v>
      </c>
      <c r="O39" s="317">
        <f>SUM(O40:O44)</f>
        <v>0</v>
      </c>
      <c r="P39" s="308">
        <f t="shared" si="0"/>
      </c>
      <c r="Q39" s="309"/>
      <c r="R39" s="394">
        <f>SUM(R40:R44)</f>
        <v>0</v>
      </c>
      <c r="S39" s="395">
        <f>SUM(S40:S44)</f>
        <v>0</v>
      </c>
      <c r="T39" s="559">
        <f>SUM(T40:T44)</f>
        <v>0</v>
      </c>
      <c r="U39" s="560">
        <f>SUM(U40:U44)</f>
        <v>0</v>
      </c>
      <c r="V39" s="309"/>
      <c r="W39" s="396"/>
      <c r="X39" s="407"/>
      <c r="Y39" s="397"/>
      <c r="Z39" s="407"/>
      <c r="AA39" s="407"/>
      <c r="AB39" s="407"/>
      <c r="AC39" s="561"/>
      <c r="AD39" s="389">
        <f t="shared" si="1"/>
        <v>0</v>
      </c>
    </row>
    <row r="40" spans="1:30" ht="32.25" thickBot="1">
      <c r="A40" s="519">
        <v>29</v>
      </c>
      <c r="I40" s="185"/>
      <c r="J40" s="207">
        <v>551</v>
      </c>
      <c r="K40" s="610" t="s">
        <v>1301</v>
      </c>
      <c r="L40" s="593"/>
      <c r="M40" s="596"/>
      <c r="N40" s="310"/>
      <c r="O40" s="826">
        <f aca="true" t="shared" si="3" ref="O40:O45">M40+N40</f>
        <v>0</v>
      </c>
      <c r="P40" s="308">
        <f t="shared" si="0"/>
      </c>
      <c r="Q40" s="309"/>
      <c r="R40" s="556"/>
      <c r="S40" s="319"/>
      <c r="T40" s="391">
        <f aca="true" t="shared" si="4" ref="T40:T45">O40</f>
        <v>0</v>
      </c>
      <c r="U40" s="557">
        <f t="shared" si="2"/>
        <v>0</v>
      </c>
      <c r="V40" s="309"/>
      <c r="W40" s="392"/>
      <c r="X40" s="397"/>
      <c r="Y40" s="397"/>
      <c r="Z40" s="397"/>
      <c r="AA40" s="397"/>
      <c r="AB40" s="397"/>
      <c r="AC40" s="558"/>
      <c r="AD40" s="389">
        <f t="shared" si="1"/>
        <v>0</v>
      </c>
    </row>
    <row r="41" spans="1:30" ht="32.25" thickBot="1">
      <c r="A41" s="519">
        <v>30</v>
      </c>
      <c r="I41" s="185"/>
      <c r="J41" s="208">
        <f>J40+1</f>
        <v>552</v>
      </c>
      <c r="K41" s="611" t="s">
        <v>1302</v>
      </c>
      <c r="L41" s="593"/>
      <c r="M41" s="596"/>
      <c r="N41" s="310"/>
      <c r="O41" s="826">
        <f t="shared" si="3"/>
        <v>0</v>
      </c>
      <c r="P41" s="308">
        <f t="shared" si="0"/>
      </c>
      <c r="Q41" s="309"/>
      <c r="R41" s="556"/>
      <c r="S41" s="319"/>
      <c r="T41" s="391">
        <f t="shared" si="4"/>
        <v>0</v>
      </c>
      <c r="U41" s="557">
        <f t="shared" si="2"/>
        <v>0</v>
      </c>
      <c r="V41" s="309"/>
      <c r="W41" s="392"/>
      <c r="X41" s="397"/>
      <c r="Y41" s="397"/>
      <c r="Z41" s="397"/>
      <c r="AA41" s="397"/>
      <c r="AB41" s="397"/>
      <c r="AC41" s="558"/>
      <c r="AD41" s="389">
        <f t="shared" si="1"/>
        <v>0</v>
      </c>
    </row>
    <row r="42" spans="1:30" ht="18.75" customHeight="1" thickBot="1">
      <c r="A42" s="519">
        <v>31</v>
      </c>
      <c r="I42" s="185"/>
      <c r="J42" s="208">
        <v>560</v>
      </c>
      <c r="K42" s="612" t="s">
        <v>1303</v>
      </c>
      <c r="L42" s="593"/>
      <c r="M42" s="596"/>
      <c r="N42" s="310"/>
      <c r="O42" s="826">
        <f t="shared" si="3"/>
        <v>0</v>
      </c>
      <c r="P42" s="308">
        <f t="shared" si="0"/>
      </c>
      <c r="Q42" s="309"/>
      <c r="R42" s="556"/>
      <c r="S42" s="319"/>
      <c r="T42" s="391">
        <f t="shared" si="4"/>
        <v>0</v>
      </c>
      <c r="U42" s="557">
        <f t="shared" si="2"/>
        <v>0</v>
      </c>
      <c r="V42" s="309"/>
      <c r="W42" s="392"/>
      <c r="X42" s="397"/>
      <c r="Y42" s="397"/>
      <c r="Z42" s="397"/>
      <c r="AA42" s="397"/>
      <c r="AB42" s="397"/>
      <c r="AC42" s="558"/>
      <c r="AD42" s="389">
        <f t="shared" si="1"/>
        <v>0</v>
      </c>
    </row>
    <row r="43" spans="1:30" ht="18.75" customHeight="1" thickBot="1">
      <c r="A43" s="519">
        <v>32</v>
      </c>
      <c r="I43" s="185"/>
      <c r="J43" s="208">
        <v>580</v>
      </c>
      <c r="K43" s="611" t="s">
        <v>1304</v>
      </c>
      <c r="L43" s="593"/>
      <c r="M43" s="596"/>
      <c r="N43" s="310"/>
      <c r="O43" s="826">
        <f t="shared" si="3"/>
        <v>0</v>
      </c>
      <c r="P43" s="308">
        <f t="shared" si="0"/>
      </c>
      <c r="Q43" s="309"/>
      <c r="R43" s="556"/>
      <c r="S43" s="319"/>
      <c r="T43" s="391">
        <f t="shared" si="4"/>
        <v>0</v>
      </c>
      <c r="U43" s="557">
        <f t="shared" si="2"/>
        <v>0</v>
      </c>
      <c r="V43" s="309"/>
      <c r="W43" s="392"/>
      <c r="X43" s="397"/>
      <c r="Y43" s="397"/>
      <c r="Z43" s="397"/>
      <c r="AA43" s="397"/>
      <c r="AB43" s="397"/>
      <c r="AC43" s="558"/>
      <c r="AD43" s="389">
        <f t="shared" si="1"/>
        <v>0</v>
      </c>
    </row>
    <row r="44" spans="1:30" ht="32.25" thickBot="1">
      <c r="A44" s="519">
        <v>33</v>
      </c>
      <c r="I44" s="185"/>
      <c r="J44" s="209">
        <v>590</v>
      </c>
      <c r="K44" s="613" t="s">
        <v>1305</v>
      </c>
      <c r="L44" s="593"/>
      <c r="M44" s="596"/>
      <c r="N44" s="310"/>
      <c r="O44" s="826">
        <f t="shared" si="3"/>
        <v>0</v>
      </c>
      <c r="P44" s="308">
        <f t="shared" si="0"/>
      </c>
      <c r="Q44" s="309"/>
      <c r="R44" s="556"/>
      <c r="S44" s="319"/>
      <c r="T44" s="391">
        <f t="shared" si="4"/>
        <v>0</v>
      </c>
      <c r="U44" s="557">
        <f t="shared" si="2"/>
        <v>0</v>
      </c>
      <c r="V44" s="309"/>
      <c r="W44" s="392"/>
      <c r="X44" s="397"/>
      <c r="Y44" s="397"/>
      <c r="Z44" s="397"/>
      <c r="AA44" s="397"/>
      <c r="AB44" s="397"/>
      <c r="AC44" s="558"/>
      <c r="AD44" s="389">
        <f t="shared" si="1"/>
        <v>0</v>
      </c>
    </row>
    <row r="45" spans="1:30" ht="18.75" customHeight="1" thickBot="1">
      <c r="A45" s="519">
        <v>34</v>
      </c>
      <c r="I45" s="181">
        <v>800</v>
      </c>
      <c r="J45" s="1176" t="s">
        <v>1474</v>
      </c>
      <c r="K45" s="1176"/>
      <c r="L45" s="597"/>
      <c r="M45" s="602"/>
      <c r="N45" s="324"/>
      <c r="O45" s="826">
        <f t="shared" si="3"/>
        <v>0</v>
      </c>
      <c r="P45" s="308">
        <f t="shared" si="0"/>
      </c>
      <c r="Q45" s="309"/>
      <c r="R45" s="563"/>
      <c r="S45" s="321"/>
      <c r="T45" s="391">
        <f t="shared" si="4"/>
        <v>0</v>
      </c>
      <c r="U45" s="557">
        <f t="shared" si="2"/>
        <v>0</v>
      </c>
      <c r="V45" s="309"/>
      <c r="W45" s="396"/>
      <c r="X45" s="407"/>
      <c r="Y45" s="397"/>
      <c r="Z45" s="397"/>
      <c r="AA45" s="407"/>
      <c r="AB45" s="397"/>
      <c r="AC45" s="558"/>
      <c r="AD45" s="389">
        <f t="shared" si="1"/>
        <v>0</v>
      </c>
    </row>
    <row r="46" spans="1:30" ht="18.75" thickBot="1">
      <c r="A46" s="519">
        <v>35</v>
      </c>
      <c r="I46" s="181">
        <v>1000</v>
      </c>
      <c r="J46" s="1177" t="s">
        <v>1307</v>
      </c>
      <c r="K46" s="1177"/>
      <c r="L46" s="597">
        <f>SUM(L47:L63)</f>
        <v>0</v>
      </c>
      <c r="M46" s="393">
        <f>SUM(M47:M63)</f>
        <v>0</v>
      </c>
      <c r="N46" s="317">
        <f>SUM(N47:N63)</f>
        <v>0</v>
      </c>
      <c r="O46" s="317">
        <f>SUM(O47:O63)</f>
        <v>0</v>
      </c>
      <c r="P46" s="308">
        <f t="shared" si="0"/>
      </c>
      <c r="Q46" s="309"/>
      <c r="R46" s="394">
        <f>SUM(R47:R63)</f>
        <v>0</v>
      </c>
      <c r="S46" s="395">
        <f>SUM(S47:S63)</f>
        <v>0</v>
      </c>
      <c r="T46" s="559">
        <f>SUM(T47:T63)</f>
        <v>0</v>
      </c>
      <c r="U46" s="560">
        <f>SUM(U47:U63)</f>
        <v>0</v>
      </c>
      <c r="V46" s="309"/>
      <c r="W46" s="394">
        <f aca="true" t="shared" si="5" ref="W46:AC46">SUM(W47:W63)</f>
        <v>0</v>
      </c>
      <c r="X46" s="395">
        <f t="shared" si="5"/>
        <v>0</v>
      </c>
      <c r="Y46" s="395">
        <f t="shared" si="5"/>
        <v>0</v>
      </c>
      <c r="Z46" s="395">
        <f t="shared" si="5"/>
        <v>0</v>
      </c>
      <c r="AA46" s="395">
        <f t="shared" si="5"/>
        <v>0</v>
      </c>
      <c r="AB46" s="395">
        <f t="shared" si="5"/>
        <v>0</v>
      </c>
      <c r="AC46" s="560">
        <f t="shared" si="5"/>
        <v>0</v>
      </c>
      <c r="AD46" s="389">
        <f t="shared" si="1"/>
        <v>0</v>
      </c>
    </row>
    <row r="47" spans="1:30" ht="18.75" customHeight="1" thickBot="1">
      <c r="A47" s="519">
        <v>36</v>
      </c>
      <c r="I47" s="177"/>
      <c r="J47" s="186">
        <v>1011</v>
      </c>
      <c r="K47" s="210" t="s">
        <v>1308</v>
      </c>
      <c r="L47" s="593"/>
      <c r="M47" s="596"/>
      <c r="N47" s="310"/>
      <c r="O47" s="826">
        <f aca="true" t="shared" si="6" ref="O47:O63">M47+N47</f>
        <v>0</v>
      </c>
      <c r="P47" s="308">
        <f t="shared" si="0"/>
      </c>
      <c r="Q47" s="309"/>
      <c r="R47" s="556"/>
      <c r="S47" s="319"/>
      <c r="T47" s="391">
        <f aca="true" t="shared" si="7" ref="T47:T63">O47</f>
        <v>0</v>
      </c>
      <c r="U47" s="557">
        <f t="shared" si="2"/>
        <v>0</v>
      </c>
      <c r="V47" s="309"/>
      <c r="W47" s="556"/>
      <c r="X47" s="319"/>
      <c r="Y47" s="564">
        <f aca="true" t="shared" si="8" ref="Y47:Y54">+IF(+(R47+S47)&gt;=O47,+S47,+(+O47-R47))</f>
        <v>0</v>
      </c>
      <c r="Z47" s="391">
        <f>W47+X47-Y47</f>
        <v>0</v>
      </c>
      <c r="AA47" s="319"/>
      <c r="AB47" s="319"/>
      <c r="AC47" s="320"/>
      <c r="AD47" s="389">
        <f t="shared" si="1"/>
        <v>0</v>
      </c>
    </row>
    <row r="48" spans="1:30" ht="26.25" customHeight="1" thickBot="1">
      <c r="A48" s="519">
        <v>37</v>
      </c>
      <c r="E48" s="562"/>
      <c r="I48" s="177"/>
      <c r="J48" s="178">
        <v>1012</v>
      </c>
      <c r="K48" s="187" t="s">
        <v>1309</v>
      </c>
      <c r="L48" s="593"/>
      <c r="M48" s="596"/>
      <c r="N48" s="310"/>
      <c r="O48" s="826">
        <f t="shared" si="6"/>
        <v>0</v>
      </c>
      <c r="P48" s="308">
        <f t="shared" si="0"/>
      </c>
      <c r="Q48" s="309"/>
      <c r="R48" s="556"/>
      <c r="S48" s="319"/>
      <c r="T48" s="391">
        <f t="shared" si="7"/>
        <v>0</v>
      </c>
      <c r="U48" s="557">
        <f t="shared" si="2"/>
        <v>0</v>
      </c>
      <c r="V48" s="309"/>
      <c r="W48" s="556"/>
      <c r="X48" s="319"/>
      <c r="Y48" s="564">
        <f t="shared" si="8"/>
        <v>0</v>
      </c>
      <c r="Z48" s="391">
        <f aca="true" t="shared" si="9" ref="Z48:Z54">W48+X48-Y48</f>
        <v>0</v>
      </c>
      <c r="AA48" s="319"/>
      <c r="AB48" s="319"/>
      <c r="AC48" s="320"/>
      <c r="AD48" s="389">
        <f t="shared" si="1"/>
        <v>0</v>
      </c>
    </row>
    <row r="49" spans="1:30" ht="18.75" thickBot="1">
      <c r="A49" s="519">
        <v>38</v>
      </c>
      <c r="E49" s="562"/>
      <c r="I49" s="177"/>
      <c r="J49" s="178">
        <v>1013</v>
      </c>
      <c r="K49" s="187" t="s">
        <v>1310</v>
      </c>
      <c r="L49" s="593"/>
      <c r="M49" s="596"/>
      <c r="N49" s="310"/>
      <c r="O49" s="826">
        <f t="shared" si="6"/>
        <v>0</v>
      </c>
      <c r="P49" s="308">
        <f t="shared" si="0"/>
      </c>
      <c r="Q49" s="309"/>
      <c r="R49" s="556"/>
      <c r="S49" s="319"/>
      <c r="T49" s="391">
        <f t="shared" si="7"/>
        <v>0</v>
      </c>
      <c r="U49" s="557">
        <f t="shared" si="2"/>
        <v>0</v>
      </c>
      <c r="V49" s="309"/>
      <c r="W49" s="556"/>
      <c r="X49" s="319"/>
      <c r="Y49" s="564">
        <f t="shared" si="8"/>
        <v>0</v>
      </c>
      <c r="Z49" s="391">
        <f t="shared" si="9"/>
        <v>0</v>
      </c>
      <c r="AA49" s="319"/>
      <c r="AB49" s="319"/>
      <c r="AC49" s="320"/>
      <c r="AD49" s="389">
        <f t="shared" si="1"/>
        <v>0</v>
      </c>
    </row>
    <row r="50" spans="1:30" ht="30.75" thickBot="1">
      <c r="A50" s="519">
        <v>39</v>
      </c>
      <c r="E50" s="562"/>
      <c r="I50" s="177"/>
      <c r="J50" s="178">
        <v>1014</v>
      </c>
      <c r="K50" s="187" t="s">
        <v>1311</v>
      </c>
      <c r="L50" s="593"/>
      <c r="M50" s="596"/>
      <c r="N50" s="310"/>
      <c r="O50" s="826">
        <f t="shared" si="6"/>
        <v>0</v>
      </c>
      <c r="P50" s="308">
        <f t="shared" si="0"/>
      </c>
      <c r="Q50" s="309"/>
      <c r="R50" s="556"/>
      <c r="S50" s="319"/>
      <c r="T50" s="391">
        <f t="shared" si="7"/>
        <v>0</v>
      </c>
      <c r="U50" s="557">
        <f t="shared" si="2"/>
        <v>0</v>
      </c>
      <c r="V50" s="309"/>
      <c r="W50" s="556"/>
      <c r="X50" s="319"/>
      <c r="Y50" s="564">
        <f t="shared" si="8"/>
        <v>0</v>
      </c>
      <c r="Z50" s="391">
        <f t="shared" si="9"/>
        <v>0</v>
      </c>
      <c r="AA50" s="319"/>
      <c r="AB50" s="319"/>
      <c r="AC50" s="320"/>
      <c r="AD50" s="389">
        <f t="shared" si="1"/>
        <v>0</v>
      </c>
    </row>
    <row r="51" spans="1:30" ht="18.75" thickBot="1">
      <c r="A51" s="519">
        <v>40</v>
      </c>
      <c r="E51" s="562"/>
      <c r="I51" s="177"/>
      <c r="J51" s="178">
        <v>1015</v>
      </c>
      <c r="K51" s="187" t="s">
        <v>1312</v>
      </c>
      <c r="L51" s="593"/>
      <c r="M51" s="596"/>
      <c r="N51" s="310"/>
      <c r="O51" s="826">
        <f t="shared" si="6"/>
        <v>0</v>
      </c>
      <c r="P51" s="308">
        <f t="shared" si="0"/>
      </c>
      <c r="Q51" s="309"/>
      <c r="R51" s="556"/>
      <c r="S51" s="319"/>
      <c r="T51" s="391">
        <f t="shared" si="7"/>
        <v>0</v>
      </c>
      <c r="U51" s="557">
        <f t="shared" si="2"/>
        <v>0</v>
      </c>
      <c r="V51" s="309"/>
      <c r="W51" s="556"/>
      <c r="X51" s="319"/>
      <c r="Y51" s="564">
        <f t="shared" si="8"/>
        <v>0</v>
      </c>
      <c r="Z51" s="391">
        <f t="shared" si="9"/>
        <v>0</v>
      </c>
      <c r="AA51" s="319"/>
      <c r="AB51" s="319"/>
      <c r="AC51" s="320"/>
      <c r="AD51" s="389">
        <f t="shared" si="1"/>
        <v>0</v>
      </c>
    </row>
    <row r="52" spans="1:30" ht="18.75" thickBot="1">
      <c r="A52" s="519">
        <v>41</v>
      </c>
      <c r="E52" s="562"/>
      <c r="I52" s="177"/>
      <c r="J52" s="178">
        <v>1016</v>
      </c>
      <c r="K52" s="187" t="s">
        <v>1313</v>
      </c>
      <c r="L52" s="593"/>
      <c r="M52" s="596"/>
      <c r="N52" s="310"/>
      <c r="O52" s="826">
        <f t="shared" si="6"/>
        <v>0</v>
      </c>
      <c r="P52" s="308">
        <f t="shared" si="0"/>
      </c>
      <c r="Q52" s="309"/>
      <c r="R52" s="556"/>
      <c r="S52" s="319"/>
      <c r="T52" s="391">
        <f t="shared" si="7"/>
        <v>0</v>
      </c>
      <c r="U52" s="557">
        <f t="shared" si="2"/>
        <v>0</v>
      </c>
      <c r="V52" s="309"/>
      <c r="W52" s="556"/>
      <c r="X52" s="319"/>
      <c r="Y52" s="564">
        <f t="shared" si="8"/>
        <v>0</v>
      </c>
      <c r="Z52" s="391">
        <f t="shared" si="9"/>
        <v>0</v>
      </c>
      <c r="AA52" s="319"/>
      <c r="AB52" s="319"/>
      <c r="AC52" s="320"/>
      <c r="AD52" s="389">
        <f t="shared" si="1"/>
        <v>0</v>
      </c>
    </row>
    <row r="53" spans="1:30" ht="18.75" thickBot="1">
      <c r="A53" s="519">
        <v>42</v>
      </c>
      <c r="E53" s="562"/>
      <c r="I53" s="182"/>
      <c r="J53" s="211">
        <v>1020</v>
      </c>
      <c r="K53" s="212" t="s">
        <v>1314</v>
      </c>
      <c r="L53" s="593"/>
      <c r="M53" s="596"/>
      <c r="N53" s="310"/>
      <c r="O53" s="826">
        <f t="shared" si="6"/>
        <v>0</v>
      </c>
      <c r="P53" s="308">
        <f t="shared" si="0"/>
      </c>
      <c r="Q53" s="309"/>
      <c r="R53" s="556"/>
      <c r="S53" s="319"/>
      <c r="T53" s="391">
        <f t="shared" si="7"/>
        <v>0</v>
      </c>
      <c r="U53" s="557">
        <f t="shared" si="2"/>
        <v>0</v>
      </c>
      <c r="V53" s="309"/>
      <c r="W53" s="556"/>
      <c r="X53" s="319"/>
      <c r="Y53" s="564">
        <f t="shared" si="8"/>
        <v>0</v>
      </c>
      <c r="Z53" s="391">
        <f t="shared" si="9"/>
        <v>0</v>
      </c>
      <c r="AA53" s="319"/>
      <c r="AB53" s="319"/>
      <c r="AC53" s="320"/>
      <c r="AD53" s="389">
        <f t="shared" si="1"/>
        <v>0</v>
      </c>
    </row>
    <row r="54" spans="1:30" ht="18.75" thickBot="1">
      <c r="A54" s="519">
        <v>43</v>
      </c>
      <c r="E54" s="562"/>
      <c r="I54" s="177"/>
      <c r="J54" s="178">
        <v>1030</v>
      </c>
      <c r="K54" s="187" t="s">
        <v>1315</v>
      </c>
      <c r="L54" s="593"/>
      <c r="M54" s="596"/>
      <c r="N54" s="310"/>
      <c r="O54" s="826">
        <f t="shared" si="6"/>
        <v>0</v>
      </c>
      <c r="P54" s="308">
        <f t="shared" si="0"/>
      </c>
      <c r="Q54" s="309"/>
      <c r="R54" s="556"/>
      <c r="S54" s="319"/>
      <c r="T54" s="391">
        <f t="shared" si="7"/>
        <v>0</v>
      </c>
      <c r="U54" s="557">
        <f t="shared" si="2"/>
        <v>0</v>
      </c>
      <c r="V54" s="309"/>
      <c r="W54" s="556"/>
      <c r="X54" s="319"/>
      <c r="Y54" s="564">
        <f t="shared" si="8"/>
        <v>0</v>
      </c>
      <c r="Z54" s="391">
        <f t="shared" si="9"/>
        <v>0</v>
      </c>
      <c r="AA54" s="319"/>
      <c r="AB54" s="319"/>
      <c r="AC54" s="320"/>
      <c r="AD54" s="389">
        <f t="shared" si="1"/>
        <v>0</v>
      </c>
    </row>
    <row r="55" spans="1:30" ht="18.75" thickBot="1">
      <c r="A55" s="519">
        <v>44</v>
      </c>
      <c r="E55" s="562"/>
      <c r="I55" s="177"/>
      <c r="J55" s="211">
        <v>1051</v>
      </c>
      <c r="K55" s="214" t="s">
        <v>1316</v>
      </c>
      <c r="L55" s="593"/>
      <c r="M55" s="596"/>
      <c r="N55" s="310"/>
      <c r="O55" s="826">
        <f t="shared" si="6"/>
        <v>0</v>
      </c>
      <c r="P55" s="308">
        <f t="shared" si="0"/>
      </c>
      <c r="Q55" s="309"/>
      <c r="R55" s="556"/>
      <c r="S55" s="319"/>
      <c r="T55" s="391">
        <f t="shared" si="7"/>
        <v>0</v>
      </c>
      <c r="U55" s="557">
        <f t="shared" si="2"/>
        <v>0</v>
      </c>
      <c r="V55" s="309"/>
      <c r="W55" s="392"/>
      <c r="X55" s="397"/>
      <c r="Y55" s="397"/>
      <c r="Z55" s="397"/>
      <c r="AA55" s="397"/>
      <c r="AB55" s="397"/>
      <c r="AC55" s="558"/>
      <c r="AD55" s="389">
        <f t="shared" si="1"/>
        <v>0</v>
      </c>
    </row>
    <row r="56" spans="1:30" ht="18.75" thickBot="1">
      <c r="A56" s="519">
        <v>45</v>
      </c>
      <c r="C56" s="523"/>
      <c r="E56" s="562"/>
      <c r="I56" s="177"/>
      <c r="J56" s="178">
        <v>1052</v>
      </c>
      <c r="K56" s="187" t="s">
        <v>1317</v>
      </c>
      <c r="L56" s="593"/>
      <c r="M56" s="596"/>
      <c r="N56" s="310"/>
      <c r="O56" s="826">
        <f t="shared" si="6"/>
        <v>0</v>
      </c>
      <c r="P56" s="308">
        <f t="shared" si="0"/>
      </c>
      <c r="Q56" s="309"/>
      <c r="R56" s="556"/>
      <c r="S56" s="319"/>
      <c r="T56" s="391">
        <f t="shared" si="7"/>
        <v>0</v>
      </c>
      <c r="U56" s="557">
        <f t="shared" si="2"/>
        <v>0</v>
      </c>
      <c r="V56" s="309"/>
      <c r="W56" s="392"/>
      <c r="X56" s="397"/>
      <c r="Y56" s="397"/>
      <c r="Z56" s="397"/>
      <c r="AA56" s="397"/>
      <c r="AB56" s="397"/>
      <c r="AC56" s="558"/>
      <c r="AD56" s="389">
        <f t="shared" si="1"/>
        <v>0</v>
      </c>
    </row>
    <row r="57" spans="1:30" ht="32.25" thickBot="1">
      <c r="A57" s="519">
        <v>46</v>
      </c>
      <c r="E57" s="562"/>
      <c r="I57" s="177"/>
      <c r="J57" s="215">
        <v>1053</v>
      </c>
      <c r="K57" s="216" t="s">
        <v>1318</v>
      </c>
      <c r="L57" s="593"/>
      <c r="M57" s="596"/>
      <c r="N57" s="310"/>
      <c r="O57" s="826">
        <f t="shared" si="6"/>
        <v>0</v>
      </c>
      <c r="P57" s="308">
        <f t="shared" si="0"/>
      </c>
      <c r="Q57" s="309"/>
      <c r="R57" s="556"/>
      <c r="S57" s="319"/>
      <c r="T57" s="391">
        <f t="shared" si="7"/>
        <v>0</v>
      </c>
      <c r="U57" s="557">
        <f t="shared" si="2"/>
        <v>0</v>
      </c>
      <c r="V57" s="309"/>
      <c r="W57" s="392"/>
      <c r="X57" s="397"/>
      <c r="Y57" s="397"/>
      <c r="Z57" s="397"/>
      <c r="AA57" s="397"/>
      <c r="AB57" s="397"/>
      <c r="AC57" s="558"/>
      <c r="AD57" s="389">
        <f t="shared" si="1"/>
        <v>0</v>
      </c>
    </row>
    <row r="58" spans="1:30" ht="18.75" thickBot="1">
      <c r="A58" s="519">
        <v>47</v>
      </c>
      <c r="E58" s="562"/>
      <c r="I58" s="177"/>
      <c r="J58" s="178">
        <v>1062</v>
      </c>
      <c r="K58" s="180" t="s">
        <v>1319</v>
      </c>
      <c r="L58" s="593"/>
      <c r="M58" s="596"/>
      <c r="N58" s="310"/>
      <c r="O58" s="826">
        <f t="shared" si="6"/>
        <v>0</v>
      </c>
      <c r="P58" s="308">
        <f t="shared" si="0"/>
      </c>
      <c r="Q58" s="309"/>
      <c r="R58" s="556"/>
      <c r="S58" s="319"/>
      <c r="T58" s="391">
        <f t="shared" si="7"/>
        <v>0</v>
      </c>
      <c r="U58" s="557">
        <f t="shared" si="2"/>
        <v>0</v>
      </c>
      <c r="V58" s="309"/>
      <c r="W58" s="556"/>
      <c r="X58" s="319"/>
      <c r="Y58" s="564">
        <f>+IF(+(R58+S58)&gt;=O58,+S58,+(+O58-R58))</f>
        <v>0</v>
      </c>
      <c r="Z58" s="391">
        <f>W58+X58-Y58</f>
        <v>0</v>
      </c>
      <c r="AA58" s="319"/>
      <c r="AB58" s="319"/>
      <c r="AC58" s="320"/>
      <c r="AD58" s="389">
        <f t="shared" si="1"/>
        <v>0</v>
      </c>
    </row>
    <row r="59" spans="1:30" ht="18.75" thickBot="1">
      <c r="A59" s="519">
        <v>48</v>
      </c>
      <c r="E59" s="562"/>
      <c r="I59" s="177"/>
      <c r="J59" s="178">
        <v>1063</v>
      </c>
      <c r="K59" s="180" t="s">
        <v>1320</v>
      </c>
      <c r="L59" s="593"/>
      <c r="M59" s="596"/>
      <c r="N59" s="310"/>
      <c r="O59" s="826">
        <f t="shared" si="6"/>
        <v>0</v>
      </c>
      <c r="P59" s="308">
        <f t="shared" si="0"/>
      </c>
      <c r="Q59" s="309"/>
      <c r="R59" s="556"/>
      <c r="S59" s="319"/>
      <c r="T59" s="391">
        <f t="shared" si="7"/>
        <v>0</v>
      </c>
      <c r="U59" s="557">
        <f t="shared" si="2"/>
        <v>0</v>
      </c>
      <c r="V59" s="309"/>
      <c r="W59" s="392"/>
      <c r="X59" s="397"/>
      <c r="Y59" s="397"/>
      <c r="Z59" s="397"/>
      <c r="AA59" s="397"/>
      <c r="AB59" s="397"/>
      <c r="AC59" s="558"/>
      <c r="AD59" s="389">
        <f t="shared" si="1"/>
        <v>0</v>
      </c>
    </row>
    <row r="60" spans="1:30" ht="18.75" thickBot="1">
      <c r="A60" s="519">
        <v>49</v>
      </c>
      <c r="E60" s="562"/>
      <c r="I60" s="177"/>
      <c r="J60" s="215">
        <v>1069</v>
      </c>
      <c r="K60" s="217" t="s">
        <v>1321</v>
      </c>
      <c r="L60" s="593"/>
      <c r="M60" s="596"/>
      <c r="N60" s="310"/>
      <c r="O60" s="826">
        <f t="shared" si="6"/>
        <v>0</v>
      </c>
      <c r="P60" s="308">
        <f t="shared" si="0"/>
      </c>
      <c r="Q60" s="309"/>
      <c r="R60" s="556"/>
      <c r="S60" s="319"/>
      <c r="T60" s="391">
        <f t="shared" si="7"/>
        <v>0</v>
      </c>
      <c r="U60" s="557">
        <f t="shared" si="2"/>
        <v>0</v>
      </c>
      <c r="V60" s="309"/>
      <c r="W60" s="556"/>
      <c r="X60" s="319"/>
      <c r="Y60" s="564">
        <f>+IF(+(R60+S60)&gt;=O60,+S60,+(+O60-R60))</f>
        <v>0</v>
      </c>
      <c r="Z60" s="391">
        <f>W60+X60-Y60</f>
        <v>0</v>
      </c>
      <c r="AA60" s="319"/>
      <c r="AB60" s="319"/>
      <c r="AC60" s="320"/>
      <c r="AD60" s="389">
        <f t="shared" si="1"/>
        <v>0</v>
      </c>
    </row>
    <row r="61" spans="1:30" ht="30.75" thickBot="1">
      <c r="A61" s="519">
        <v>50</v>
      </c>
      <c r="E61" s="562"/>
      <c r="I61" s="182"/>
      <c r="J61" s="178">
        <v>1091</v>
      </c>
      <c r="K61" s="187" t="s">
        <v>1322</v>
      </c>
      <c r="L61" s="593"/>
      <c r="M61" s="596"/>
      <c r="N61" s="310"/>
      <c r="O61" s="826">
        <f t="shared" si="6"/>
        <v>0</v>
      </c>
      <c r="P61" s="308">
        <f t="shared" si="0"/>
      </c>
      <c r="Q61" s="309"/>
      <c r="R61" s="556"/>
      <c r="S61" s="319"/>
      <c r="T61" s="391">
        <f t="shared" si="7"/>
        <v>0</v>
      </c>
      <c r="U61" s="557">
        <f t="shared" si="2"/>
        <v>0</v>
      </c>
      <c r="V61" s="309"/>
      <c r="W61" s="556"/>
      <c r="X61" s="319"/>
      <c r="Y61" s="564">
        <f>+IF(+(R61+S61)&gt;=O61,+S61,+(+O61-R61))</f>
        <v>0</v>
      </c>
      <c r="Z61" s="391">
        <f>W61+X61-Y61</f>
        <v>0</v>
      </c>
      <c r="AA61" s="319"/>
      <c r="AB61" s="319"/>
      <c r="AC61" s="320"/>
      <c r="AD61" s="389">
        <f t="shared" si="1"/>
        <v>0</v>
      </c>
    </row>
    <row r="62" spans="1:30" ht="30.75" thickBot="1">
      <c r="A62" s="519">
        <v>51</v>
      </c>
      <c r="E62" s="562"/>
      <c r="I62" s="177"/>
      <c r="J62" s="178">
        <v>1092</v>
      </c>
      <c r="K62" s="187" t="s">
        <v>1572</v>
      </c>
      <c r="L62" s="593"/>
      <c r="M62" s="596"/>
      <c r="N62" s="310"/>
      <c r="O62" s="826">
        <f t="shared" si="6"/>
        <v>0</v>
      </c>
      <c r="P62" s="308">
        <f t="shared" si="0"/>
      </c>
      <c r="Q62" s="309"/>
      <c r="R62" s="556"/>
      <c r="S62" s="319"/>
      <c r="T62" s="391">
        <f t="shared" si="7"/>
        <v>0</v>
      </c>
      <c r="U62" s="557">
        <f t="shared" si="2"/>
        <v>0</v>
      </c>
      <c r="V62" s="309"/>
      <c r="W62" s="392"/>
      <c r="X62" s="397"/>
      <c r="Y62" s="397"/>
      <c r="Z62" s="397"/>
      <c r="AA62" s="397"/>
      <c r="AB62" s="397"/>
      <c r="AC62" s="558"/>
      <c r="AD62" s="389">
        <f t="shared" si="1"/>
        <v>0</v>
      </c>
    </row>
    <row r="63" spans="1:30" ht="30.75" thickBot="1">
      <c r="A63" s="519">
        <v>52</v>
      </c>
      <c r="E63" s="562"/>
      <c r="I63" s="177"/>
      <c r="J63" s="184">
        <v>1098</v>
      </c>
      <c r="K63" s="188" t="s">
        <v>1323</v>
      </c>
      <c r="L63" s="593"/>
      <c r="M63" s="596"/>
      <c r="N63" s="310"/>
      <c r="O63" s="826">
        <f t="shared" si="6"/>
        <v>0</v>
      </c>
      <c r="P63" s="308">
        <f t="shared" si="0"/>
      </c>
      <c r="Q63" s="309"/>
      <c r="R63" s="556"/>
      <c r="S63" s="319"/>
      <c r="T63" s="391">
        <f t="shared" si="7"/>
        <v>0</v>
      </c>
      <c r="U63" s="557">
        <f t="shared" si="2"/>
        <v>0</v>
      </c>
      <c r="V63" s="309"/>
      <c r="W63" s="556"/>
      <c r="X63" s="319"/>
      <c r="Y63" s="564">
        <f>+IF(+(R63+S63)&gt;=O63,+S63,+(+O63-R63))</f>
        <v>0</v>
      </c>
      <c r="Z63" s="391">
        <f>W63+X63-Y63</f>
        <v>0</v>
      </c>
      <c r="AA63" s="319"/>
      <c r="AB63" s="319"/>
      <c r="AC63" s="320"/>
      <c r="AD63" s="389">
        <f t="shared" si="1"/>
        <v>0</v>
      </c>
    </row>
    <row r="64" spans="1:30" ht="18.75" thickBot="1">
      <c r="A64" s="519">
        <v>53</v>
      </c>
      <c r="E64" s="562"/>
      <c r="I64" s="181">
        <v>1900</v>
      </c>
      <c r="J64" s="1165" t="s">
        <v>1329</v>
      </c>
      <c r="K64" s="1165"/>
      <c r="L64" s="597">
        <f>SUM(L65:L67)</f>
        <v>0</v>
      </c>
      <c r="M64" s="393">
        <f>SUM(M65:M67)</f>
        <v>0</v>
      </c>
      <c r="N64" s="317">
        <f>SUM(N65:N67)</f>
        <v>0</v>
      </c>
      <c r="O64" s="317">
        <f>SUM(O65:O67)</f>
        <v>0</v>
      </c>
      <c r="P64" s="308">
        <f t="shared" si="0"/>
      </c>
      <c r="Q64" s="309"/>
      <c r="R64" s="394">
        <f>SUM(R65:R67)</f>
        <v>0</v>
      </c>
      <c r="S64" s="395">
        <f>SUM(S65:S67)</f>
        <v>0</v>
      </c>
      <c r="T64" s="559">
        <f>SUM(T65:T67)</f>
        <v>0</v>
      </c>
      <c r="U64" s="560">
        <f>SUM(U65:U67)</f>
        <v>0</v>
      </c>
      <c r="V64" s="309"/>
      <c r="W64" s="396"/>
      <c r="X64" s="407"/>
      <c r="Y64" s="407"/>
      <c r="Z64" s="407"/>
      <c r="AA64" s="407"/>
      <c r="AB64" s="407"/>
      <c r="AC64" s="561"/>
      <c r="AD64" s="389">
        <f>Z64-AA64-AB64-AC64</f>
        <v>0</v>
      </c>
    </row>
    <row r="65" spans="1:30" ht="34.5" customHeight="1" thickBot="1">
      <c r="A65" s="519">
        <v>54</v>
      </c>
      <c r="E65" s="562"/>
      <c r="I65" s="177"/>
      <c r="J65" s="186">
        <v>1901</v>
      </c>
      <c r="K65" s="179" t="s">
        <v>856</v>
      </c>
      <c r="L65" s="593"/>
      <c r="M65" s="596"/>
      <c r="N65" s="310"/>
      <c r="O65" s="826">
        <f>M65+N65</f>
        <v>0</v>
      </c>
      <c r="P65" s="308">
        <f t="shared" si="0"/>
      </c>
      <c r="Q65" s="309"/>
      <c r="R65" s="556"/>
      <c r="S65" s="319"/>
      <c r="T65" s="391">
        <f>O65</f>
        <v>0</v>
      </c>
      <c r="U65" s="557">
        <f>R65+S65-T65</f>
        <v>0</v>
      </c>
      <c r="V65" s="309"/>
      <c r="W65" s="392"/>
      <c r="X65" s="397"/>
      <c r="Y65" s="397"/>
      <c r="Z65" s="397"/>
      <c r="AA65" s="397"/>
      <c r="AB65" s="397"/>
      <c r="AC65" s="558"/>
      <c r="AD65" s="389">
        <f>Z65-AA65-AB65-AC65</f>
        <v>0</v>
      </c>
    </row>
    <row r="66" spans="1:30" ht="30.75" thickBot="1">
      <c r="A66" s="519">
        <v>55</v>
      </c>
      <c r="E66" s="562"/>
      <c r="I66" s="177"/>
      <c r="J66" s="178">
        <v>1981</v>
      </c>
      <c r="K66" s="180" t="s">
        <v>857</v>
      </c>
      <c r="L66" s="593"/>
      <c r="M66" s="596"/>
      <c r="N66" s="310"/>
      <c r="O66" s="826">
        <f>M66+N66</f>
        <v>0</v>
      </c>
      <c r="P66" s="308">
        <f t="shared" si="0"/>
      </c>
      <c r="Q66" s="309"/>
      <c r="R66" s="556"/>
      <c r="S66" s="319"/>
      <c r="T66" s="391">
        <f>O66</f>
        <v>0</v>
      </c>
      <c r="U66" s="557">
        <f>R66+S66-T66</f>
        <v>0</v>
      </c>
      <c r="V66" s="309"/>
      <c r="W66" s="392"/>
      <c r="X66" s="397"/>
      <c r="Y66" s="397"/>
      <c r="Z66" s="397"/>
      <c r="AA66" s="397"/>
      <c r="AB66" s="397"/>
      <c r="AC66" s="558"/>
      <c r="AD66" s="389">
        <f>Z66-AA66-AB66-AC66</f>
        <v>0</v>
      </c>
    </row>
    <row r="67" spans="1:30" ht="30.75" thickBot="1">
      <c r="A67" s="519">
        <v>56</v>
      </c>
      <c r="E67" s="562"/>
      <c r="I67" s="177"/>
      <c r="J67" s="184">
        <v>1991</v>
      </c>
      <c r="K67" s="183" t="s">
        <v>858</v>
      </c>
      <c r="L67" s="593"/>
      <c r="M67" s="596"/>
      <c r="N67" s="310"/>
      <c r="O67" s="826">
        <f>M67+N67</f>
        <v>0</v>
      </c>
      <c r="P67" s="308">
        <f t="shared" si="0"/>
      </c>
      <c r="Q67" s="309"/>
      <c r="R67" s="556"/>
      <c r="S67" s="319"/>
      <c r="T67" s="391">
        <f>O67</f>
        <v>0</v>
      </c>
      <c r="U67" s="557">
        <f>R67+S67-T67</f>
        <v>0</v>
      </c>
      <c r="V67" s="309"/>
      <c r="W67" s="392"/>
      <c r="X67" s="397"/>
      <c r="Y67" s="397"/>
      <c r="Z67" s="397"/>
      <c r="AA67" s="397"/>
      <c r="AB67" s="397"/>
      <c r="AC67" s="558"/>
      <c r="AD67" s="389">
        <f>Z67-AA67-AB67-AC67</f>
        <v>0</v>
      </c>
    </row>
    <row r="68" spans="1:30" ht="18.75" thickBot="1">
      <c r="A68" s="519">
        <v>57</v>
      </c>
      <c r="E68" s="562"/>
      <c r="I68" s="181">
        <v>2100</v>
      </c>
      <c r="J68" s="1165" t="s">
        <v>1528</v>
      </c>
      <c r="K68" s="1165"/>
      <c r="L68" s="597">
        <f>SUM(L69:L73)</f>
        <v>0</v>
      </c>
      <c r="M68" s="393">
        <f>SUM(M69:M73)</f>
        <v>0</v>
      </c>
      <c r="N68" s="317">
        <f>SUM(N69:N73)</f>
        <v>0</v>
      </c>
      <c r="O68" s="317">
        <f>SUM(O69:O73)</f>
        <v>0</v>
      </c>
      <c r="P68" s="308">
        <f t="shared" si="0"/>
      </c>
      <c r="Q68" s="309"/>
      <c r="R68" s="394">
        <f>SUM(R69:R73)</f>
        <v>0</v>
      </c>
      <c r="S68" s="395">
        <f>SUM(S69:S73)</f>
        <v>0</v>
      </c>
      <c r="T68" s="559">
        <f>SUM(T69:T73)</f>
        <v>0</v>
      </c>
      <c r="U68" s="560">
        <f>SUM(U69:U73)</f>
        <v>0</v>
      </c>
      <c r="V68" s="309"/>
      <c r="W68" s="396"/>
      <c r="X68" s="407"/>
      <c r="Y68" s="407"/>
      <c r="Z68" s="407"/>
      <c r="AA68" s="407"/>
      <c r="AB68" s="407"/>
      <c r="AC68" s="561"/>
      <c r="AD68" s="389">
        <f t="shared" si="1"/>
        <v>0</v>
      </c>
    </row>
    <row r="69" spans="1:30" ht="18.75" thickBot="1">
      <c r="A69" s="519">
        <v>58</v>
      </c>
      <c r="E69" s="562"/>
      <c r="I69" s="177"/>
      <c r="J69" s="186">
        <v>2110</v>
      </c>
      <c r="K69" s="189" t="s">
        <v>1324</v>
      </c>
      <c r="L69" s="593"/>
      <c r="M69" s="596"/>
      <c r="N69" s="310"/>
      <c r="O69" s="826">
        <f>M69+N69</f>
        <v>0</v>
      </c>
      <c r="P69" s="308">
        <f t="shared" si="0"/>
      </c>
      <c r="Q69" s="309"/>
      <c r="R69" s="556"/>
      <c r="S69" s="319"/>
      <c r="T69" s="391">
        <f>O69</f>
        <v>0</v>
      </c>
      <c r="U69" s="557">
        <f t="shared" si="2"/>
        <v>0</v>
      </c>
      <c r="V69" s="309"/>
      <c r="W69" s="392"/>
      <c r="X69" s="397"/>
      <c r="Y69" s="397"/>
      <c r="Z69" s="397"/>
      <c r="AA69" s="397"/>
      <c r="AB69" s="397"/>
      <c r="AC69" s="558"/>
      <c r="AD69" s="389">
        <f t="shared" si="1"/>
        <v>0</v>
      </c>
    </row>
    <row r="70" spans="1:30" ht="18.75" thickBot="1">
      <c r="A70" s="519">
        <v>59</v>
      </c>
      <c r="E70" s="562"/>
      <c r="I70" s="218"/>
      <c r="J70" s="178">
        <v>2120</v>
      </c>
      <c r="K70" s="206" t="s">
        <v>1325</v>
      </c>
      <c r="L70" s="593"/>
      <c r="M70" s="596"/>
      <c r="N70" s="310"/>
      <c r="O70" s="826">
        <f>M70+N70</f>
        <v>0</v>
      </c>
      <c r="P70" s="308">
        <f t="shared" si="0"/>
      </c>
      <c r="Q70" s="309"/>
      <c r="R70" s="556"/>
      <c r="S70" s="319"/>
      <c r="T70" s="391">
        <f>O70</f>
        <v>0</v>
      </c>
      <c r="U70" s="557">
        <f t="shared" si="2"/>
        <v>0</v>
      </c>
      <c r="V70" s="309"/>
      <c r="W70" s="392"/>
      <c r="X70" s="397"/>
      <c r="Y70" s="397"/>
      <c r="Z70" s="397"/>
      <c r="AA70" s="397"/>
      <c r="AB70" s="397"/>
      <c r="AC70" s="558"/>
      <c r="AD70" s="389">
        <f t="shared" si="1"/>
        <v>0</v>
      </c>
    </row>
    <row r="71" spans="1:30" ht="32.25" thickBot="1">
      <c r="A71" s="519">
        <v>60</v>
      </c>
      <c r="E71" s="562"/>
      <c r="I71" s="218"/>
      <c r="J71" s="178">
        <v>2125</v>
      </c>
      <c r="K71" s="200" t="s">
        <v>1475</v>
      </c>
      <c r="L71" s="593"/>
      <c r="M71" s="596"/>
      <c r="N71" s="310"/>
      <c r="O71" s="826">
        <f>M71+N71</f>
        <v>0</v>
      </c>
      <c r="P71" s="308">
        <f t="shared" si="0"/>
      </c>
      <c r="Q71" s="309"/>
      <c r="R71" s="556"/>
      <c r="S71" s="319"/>
      <c r="T71" s="391">
        <f>O71</f>
        <v>0</v>
      </c>
      <c r="U71" s="557">
        <f t="shared" si="2"/>
        <v>0</v>
      </c>
      <c r="V71" s="309"/>
      <c r="W71" s="392"/>
      <c r="X71" s="397"/>
      <c r="Y71" s="397"/>
      <c r="Z71" s="397"/>
      <c r="AA71" s="397"/>
      <c r="AB71" s="397"/>
      <c r="AC71" s="558"/>
      <c r="AD71" s="389">
        <f t="shared" si="1"/>
        <v>0</v>
      </c>
    </row>
    <row r="72" spans="1:30" ht="32.25" thickBot="1">
      <c r="A72" s="519">
        <v>61</v>
      </c>
      <c r="I72" s="185"/>
      <c r="J72" s="178">
        <v>2140</v>
      </c>
      <c r="K72" s="206" t="s">
        <v>1327</v>
      </c>
      <c r="L72" s="593"/>
      <c r="M72" s="596"/>
      <c r="N72" s="310"/>
      <c r="O72" s="826">
        <f>M72+N72</f>
        <v>0</v>
      </c>
      <c r="P72" s="308">
        <f t="shared" si="0"/>
      </c>
      <c r="Q72" s="309"/>
      <c r="R72" s="556"/>
      <c r="S72" s="319"/>
      <c r="T72" s="391">
        <f>O72</f>
        <v>0</v>
      </c>
      <c r="U72" s="557">
        <f t="shared" si="2"/>
        <v>0</v>
      </c>
      <c r="V72" s="309"/>
      <c r="W72" s="392"/>
      <c r="X72" s="397"/>
      <c r="Y72" s="397"/>
      <c r="Z72" s="397"/>
      <c r="AA72" s="397"/>
      <c r="AB72" s="397"/>
      <c r="AC72" s="558"/>
      <c r="AD72" s="389">
        <f t="shared" si="1"/>
        <v>0</v>
      </c>
    </row>
    <row r="73" spans="1:30" ht="32.25" thickBot="1">
      <c r="A73" s="519">
        <v>62</v>
      </c>
      <c r="I73" s="177"/>
      <c r="J73" s="184">
        <v>2190</v>
      </c>
      <c r="K73" s="905" t="s">
        <v>1328</v>
      </c>
      <c r="L73" s="593"/>
      <c r="M73" s="596"/>
      <c r="N73" s="310"/>
      <c r="O73" s="826">
        <f>M73+N73</f>
        <v>0</v>
      </c>
      <c r="P73" s="308">
        <f t="shared" si="0"/>
      </c>
      <c r="Q73" s="309"/>
      <c r="R73" s="556"/>
      <c r="S73" s="319"/>
      <c r="T73" s="391">
        <f>O73</f>
        <v>0</v>
      </c>
      <c r="U73" s="557">
        <f t="shared" si="2"/>
        <v>0</v>
      </c>
      <c r="V73" s="309"/>
      <c r="W73" s="392"/>
      <c r="X73" s="397"/>
      <c r="Y73" s="397"/>
      <c r="Z73" s="397"/>
      <c r="AA73" s="397"/>
      <c r="AB73" s="397"/>
      <c r="AC73" s="558"/>
      <c r="AD73" s="389">
        <f t="shared" si="1"/>
        <v>0</v>
      </c>
    </row>
    <row r="74" spans="1:30" ht="18.75" thickBot="1">
      <c r="A74" s="519">
        <v>63</v>
      </c>
      <c r="I74" s="181">
        <v>2200</v>
      </c>
      <c r="J74" s="1165" t="s">
        <v>1329</v>
      </c>
      <c r="K74" s="1165"/>
      <c r="L74" s="597">
        <f>SUM(L75:L76)</f>
        <v>0</v>
      </c>
      <c r="M74" s="393">
        <f>SUM(M75:M76)</f>
        <v>0</v>
      </c>
      <c r="N74" s="317">
        <f>SUM(N75:N76)</f>
        <v>0</v>
      </c>
      <c r="O74" s="317">
        <f>SUM(O75:O76)</f>
        <v>0</v>
      </c>
      <c r="P74" s="308">
        <f t="shared" si="0"/>
      </c>
      <c r="Q74" s="309"/>
      <c r="R74" s="394">
        <f>SUM(R75:R76)</f>
        <v>0</v>
      </c>
      <c r="S74" s="395">
        <f>SUM(S75:S76)</f>
        <v>0</v>
      </c>
      <c r="T74" s="559">
        <f>SUM(T75:T76)</f>
        <v>0</v>
      </c>
      <c r="U74" s="560">
        <f>SUM(U75:U76)</f>
        <v>0</v>
      </c>
      <c r="V74" s="309"/>
      <c r="W74" s="396"/>
      <c r="X74" s="407"/>
      <c r="Y74" s="407"/>
      <c r="Z74" s="407"/>
      <c r="AA74" s="407"/>
      <c r="AB74" s="407"/>
      <c r="AC74" s="561"/>
      <c r="AD74" s="389">
        <f t="shared" si="1"/>
        <v>0</v>
      </c>
    </row>
    <row r="75" spans="1:30" ht="18.75" thickBot="1">
      <c r="A75" s="519">
        <v>64</v>
      </c>
      <c r="I75" s="177"/>
      <c r="J75" s="178">
        <v>2221</v>
      </c>
      <c r="K75" s="180" t="s">
        <v>1908</v>
      </c>
      <c r="L75" s="593"/>
      <c r="M75" s="596"/>
      <c r="N75" s="310"/>
      <c r="O75" s="826">
        <f aca="true" t="shared" si="10" ref="O75:O80">M75+N75</f>
        <v>0</v>
      </c>
      <c r="P75" s="308">
        <f t="shared" si="0"/>
      </c>
      <c r="Q75" s="309"/>
      <c r="R75" s="556"/>
      <c r="S75" s="319"/>
      <c r="T75" s="391">
        <f aca="true" t="shared" si="11" ref="T75:T80">O75</f>
        <v>0</v>
      </c>
      <c r="U75" s="557">
        <f aca="true" t="shared" si="12" ref="U75:U80">R75+S75-T75</f>
        <v>0</v>
      </c>
      <c r="V75" s="309"/>
      <c r="W75" s="392"/>
      <c r="X75" s="397"/>
      <c r="Y75" s="397"/>
      <c r="Z75" s="397"/>
      <c r="AA75" s="397"/>
      <c r="AB75" s="397"/>
      <c r="AC75" s="558"/>
      <c r="AD75" s="389">
        <f t="shared" si="1"/>
        <v>0</v>
      </c>
    </row>
    <row r="76" spans="1:30" ht="18.75" thickBot="1">
      <c r="A76" s="519">
        <v>65</v>
      </c>
      <c r="I76" s="177"/>
      <c r="J76" s="184">
        <v>2224</v>
      </c>
      <c r="K76" s="183" t="s">
        <v>1330</v>
      </c>
      <c r="L76" s="593"/>
      <c r="M76" s="596"/>
      <c r="N76" s="310"/>
      <c r="O76" s="826">
        <f t="shared" si="10"/>
        <v>0</v>
      </c>
      <c r="P76" s="308">
        <f t="shared" si="0"/>
      </c>
      <c r="Q76" s="309"/>
      <c r="R76" s="556"/>
      <c r="S76" s="319"/>
      <c r="T76" s="391">
        <f t="shared" si="11"/>
        <v>0</v>
      </c>
      <c r="U76" s="557">
        <f t="shared" si="12"/>
        <v>0</v>
      </c>
      <c r="V76" s="309"/>
      <c r="W76" s="392"/>
      <c r="X76" s="397"/>
      <c r="Y76" s="397"/>
      <c r="Z76" s="397"/>
      <c r="AA76" s="397"/>
      <c r="AB76" s="397"/>
      <c r="AC76" s="558"/>
      <c r="AD76" s="389">
        <f t="shared" si="1"/>
        <v>0</v>
      </c>
    </row>
    <row r="77" spans="1:30" ht="18.75" thickBot="1">
      <c r="A77" s="519">
        <v>66</v>
      </c>
      <c r="I77" s="181">
        <v>2500</v>
      </c>
      <c r="J77" s="1166" t="s">
        <v>1331</v>
      </c>
      <c r="K77" s="1166"/>
      <c r="L77" s="597"/>
      <c r="M77" s="602"/>
      <c r="N77" s="324"/>
      <c r="O77" s="826">
        <f t="shared" si="10"/>
        <v>0</v>
      </c>
      <c r="P77" s="308">
        <f t="shared" si="0"/>
      </c>
      <c r="Q77" s="309"/>
      <c r="R77" s="563"/>
      <c r="S77" s="321"/>
      <c r="T77" s="391">
        <f t="shared" si="11"/>
        <v>0</v>
      </c>
      <c r="U77" s="557">
        <f t="shared" si="12"/>
        <v>0</v>
      </c>
      <c r="V77" s="309"/>
      <c r="W77" s="396"/>
      <c r="X77" s="407"/>
      <c r="Y77" s="397"/>
      <c r="Z77" s="397"/>
      <c r="AA77" s="407"/>
      <c r="AB77" s="397"/>
      <c r="AC77" s="558"/>
      <c r="AD77" s="389">
        <f t="shared" si="1"/>
        <v>0</v>
      </c>
    </row>
    <row r="78" spans="1:30" ht="34.5" customHeight="1" thickBot="1">
      <c r="A78" s="519">
        <v>67</v>
      </c>
      <c r="I78" s="181">
        <v>2600</v>
      </c>
      <c r="J78" s="1168" t="s">
        <v>1332</v>
      </c>
      <c r="K78" s="1172"/>
      <c r="L78" s="597"/>
      <c r="M78" s="602"/>
      <c r="N78" s="324"/>
      <c r="O78" s="826">
        <f t="shared" si="10"/>
        <v>0</v>
      </c>
      <c r="P78" s="308">
        <f t="shared" si="0"/>
      </c>
      <c r="Q78" s="309"/>
      <c r="R78" s="563"/>
      <c r="S78" s="321"/>
      <c r="T78" s="391">
        <f t="shared" si="11"/>
        <v>0</v>
      </c>
      <c r="U78" s="557">
        <f t="shared" si="12"/>
        <v>0</v>
      </c>
      <c r="V78" s="309"/>
      <c r="W78" s="396"/>
      <c r="X78" s="407"/>
      <c r="Y78" s="397"/>
      <c r="Z78" s="397"/>
      <c r="AA78" s="407"/>
      <c r="AB78" s="397"/>
      <c r="AC78" s="558"/>
      <c r="AD78" s="389">
        <f t="shared" si="1"/>
        <v>0</v>
      </c>
    </row>
    <row r="79" spans="1:30" ht="33.75" customHeight="1" thickBot="1">
      <c r="A79" s="519">
        <v>68</v>
      </c>
      <c r="I79" s="181">
        <v>2700</v>
      </c>
      <c r="J79" s="1168" t="s">
        <v>1333</v>
      </c>
      <c r="K79" s="1172"/>
      <c r="L79" s="597"/>
      <c r="M79" s="602"/>
      <c r="N79" s="324"/>
      <c r="O79" s="826">
        <f t="shared" si="10"/>
        <v>0</v>
      </c>
      <c r="P79" s="308">
        <f t="shared" si="0"/>
      </c>
      <c r="Q79" s="309"/>
      <c r="R79" s="563"/>
      <c r="S79" s="321"/>
      <c r="T79" s="391">
        <f t="shared" si="11"/>
        <v>0</v>
      </c>
      <c r="U79" s="557">
        <f t="shared" si="12"/>
        <v>0</v>
      </c>
      <c r="V79" s="309"/>
      <c r="W79" s="396"/>
      <c r="X79" s="407"/>
      <c r="Y79" s="397"/>
      <c r="Z79" s="397"/>
      <c r="AA79" s="407"/>
      <c r="AB79" s="397"/>
      <c r="AC79" s="558"/>
      <c r="AD79" s="389">
        <f t="shared" si="1"/>
        <v>0</v>
      </c>
    </row>
    <row r="80" spans="1:30" ht="35.25" customHeight="1" thickBot="1">
      <c r="A80" s="519">
        <v>69</v>
      </c>
      <c r="I80" s="181">
        <v>2800</v>
      </c>
      <c r="J80" s="1168" t="s">
        <v>1334</v>
      </c>
      <c r="K80" s="1172"/>
      <c r="L80" s="597"/>
      <c r="M80" s="602"/>
      <c r="N80" s="324"/>
      <c r="O80" s="826">
        <f t="shared" si="10"/>
        <v>0</v>
      </c>
      <c r="P80" s="308">
        <f t="shared" si="0"/>
      </c>
      <c r="Q80" s="309"/>
      <c r="R80" s="563"/>
      <c r="S80" s="321"/>
      <c r="T80" s="391">
        <f t="shared" si="11"/>
        <v>0</v>
      </c>
      <c r="U80" s="557">
        <f t="shared" si="12"/>
        <v>0</v>
      </c>
      <c r="V80" s="309"/>
      <c r="W80" s="396"/>
      <c r="X80" s="407"/>
      <c r="Y80" s="397"/>
      <c r="Z80" s="397"/>
      <c r="AA80" s="407"/>
      <c r="AB80" s="397"/>
      <c r="AC80" s="558"/>
      <c r="AD80" s="389">
        <f t="shared" si="1"/>
        <v>0</v>
      </c>
    </row>
    <row r="81" spans="1:30" ht="35.25" customHeight="1" thickBot="1">
      <c r="A81" s="519">
        <v>70</v>
      </c>
      <c r="I81" s="181">
        <v>2900</v>
      </c>
      <c r="J81" s="1161" t="s">
        <v>1335</v>
      </c>
      <c r="K81" s="1170"/>
      <c r="L81" s="597">
        <f>SUM(L82:L87)</f>
        <v>0</v>
      </c>
      <c r="M81" s="393">
        <f>SUM(M82:M87)</f>
        <v>0</v>
      </c>
      <c r="N81" s="317">
        <f>SUM(N82:N87)</f>
        <v>0</v>
      </c>
      <c r="O81" s="317">
        <f>SUM(O82:O87)</f>
        <v>0</v>
      </c>
      <c r="P81" s="308">
        <f t="shared" si="0"/>
      </c>
      <c r="Q81" s="309"/>
      <c r="R81" s="394">
        <f>SUM(R82:R87)</f>
        <v>0</v>
      </c>
      <c r="S81" s="395">
        <f>SUM(S82:S87)</f>
        <v>0</v>
      </c>
      <c r="T81" s="559">
        <f>SUM(T82:T87)</f>
        <v>0</v>
      </c>
      <c r="U81" s="560">
        <f>SUM(U82:U87)</f>
        <v>0</v>
      </c>
      <c r="V81" s="309"/>
      <c r="W81" s="396"/>
      <c r="X81" s="407"/>
      <c r="Y81" s="407"/>
      <c r="Z81" s="407"/>
      <c r="AA81" s="407"/>
      <c r="AB81" s="407"/>
      <c r="AC81" s="561"/>
      <c r="AD81" s="389">
        <f t="shared" si="1"/>
        <v>0</v>
      </c>
    </row>
    <row r="82" spans="1:30" ht="35.25" customHeight="1" thickBot="1">
      <c r="A82" s="519">
        <v>71</v>
      </c>
      <c r="I82" s="219"/>
      <c r="J82" s="186">
        <v>2920</v>
      </c>
      <c r="K82" s="400" t="s">
        <v>1336</v>
      </c>
      <c r="L82" s="593"/>
      <c r="M82" s="596"/>
      <c r="N82" s="310"/>
      <c r="O82" s="826">
        <f aca="true" t="shared" si="13" ref="O82:O87">M82+N82</f>
        <v>0</v>
      </c>
      <c r="P82" s="308">
        <f t="shared" si="0"/>
      </c>
      <c r="Q82" s="309"/>
      <c r="R82" s="556"/>
      <c r="S82" s="319"/>
      <c r="T82" s="391">
        <f aca="true" t="shared" si="14" ref="T82:T87">O82</f>
        <v>0</v>
      </c>
      <c r="U82" s="557">
        <f aca="true" t="shared" si="15" ref="U82:U87">R82+S82-T82</f>
        <v>0</v>
      </c>
      <c r="V82" s="309"/>
      <c r="W82" s="392"/>
      <c r="X82" s="397"/>
      <c r="Y82" s="397"/>
      <c r="Z82" s="397"/>
      <c r="AA82" s="397"/>
      <c r="AB82" s="397"/>
      <c r="AC82" s="558"/>
      <c r="AD82" s="389">
        <f t="shared" si="1"/>
        <v>0</v>
      </c>
    </row>
    <row r="83" spans="1:30" ht="32.25" thickBot="1">
      <c r="A83" s="519">
        <v>72</v>
      </c>
      <c r="I83" s="219"/>
      <c r="J83" s="215">
        <v>2969</v>
      </c>
      <c r="K83" s="401" t="s">
        <v>1337</v>
      </c>
      <c r="L83" s="593"/>
      <c r="M83" s="596"/>
      <c r="N83" s="310"/>
      <c r="O83" s="826">
        <f t="shared" si="13"/>
        <v>0</v>
      </c>
      <c r="P83" s="308">
        <f t="shared" si="0"/>
      </c>
      <c r="Q83" s="309"/>
      <c r="R83" s="556"/>
      <c r="S83" s="319"/>
      <c r="T83" s="391">
        <f t="shared" si="14"/>
        <v>0</v>
      </c>
      <c r="U83" s="557">
        <f t="shared" si="15"/>
        <v>0</v>
      </c>
      <c r="V83" s="309"/>
      <c r="W83" s="392"/>
      <c r="X83" s="397"/>
      <c r="Y83" s="397"/>
      <c r="Z83" s="397"/>
      <c r="AA83" s="397"/>
      <c r="AB83" s="397"/>
      <c r="AC83" s="558"/>
      <c r="AD83" s="389">
        <f t="shared" si="1"/>
        <v>0</v>
      </c>
    </row>
    <row r="84" spans="1:30" ht="32.25" thickBot="1">
      <c r="A84" s="519">
        <v>73</v>
      </c>
      <c r="I84" s="219"/>
      <c r="J84" s="215">
        <v>2970</v>
      </c>
      <c r="K84" s="401" t="s">
        <v>1338</v>
      </c>
      <c r="L84" s="593"/>
      <c r="M84" s="596"/>
      <c r="N84" s="310"/>
      <c r="O84" s="826">
        <f t="shared" si="13"/>
        <v>0</v>
      </c>
      <c r="P84" s="308">
        <f t="shared" si="0"/>
      </c>
      <c r="Q84" s="309"/>
      <c r="R84" s="556"/>
      <c r="S84" s="319"/>
      <c r="T84" s="391">
        <f t="shared" si="14"/>
        <v>0</v>
      </c>
      <c r="U84" s="557">
        <f t="shared" si="15"/>
        <v>0</v>
      </c>
      <c r="V84" s="309"/>
      <c r="W84" s="392"/>
      <c r="X84" s="397"/>
      <c r="Y84" s="397"/>
      <c r="Z84" s="397"/>
      <c r="AA84" s="397"/>
      <c r="AB84" s="397"/>
      <c r="AC84" s="558"/>
      <c r="AD84" s="389">
        <f t="shared" si="1"/>
        <v>0</v>
      </c>
    </row>
    <row r="85" spans="1:30" ht="32.25" thickBot="1">
      <c r="A85" s="519">
        <v>74</v>
      </c>
      <c r="I85" s="219"/>
      <c r="J85" s="213">
        <v>2989</v>
      </c>
      <c r="K85" s="402" t="s">
        <v>1339</v>
      </c>
      <c r="L85" s="593"/>
      <c r="M85" s="596"/>
      <c r="N85" s="310"/>
      <c r="O85" s="826">
        <f t="shared" si="13"/>
        <v>0</v>
      </c>
      <c r="P85" s="308">
        <f t="shared" si="0"/>
      </c>
      <c r="Q85" s="309"/>
      <c r="R85" s="556"/>
      <c r="S85" s="319"/>
      <c r="T85" s="391">
        <f t="shared" si="14"/>
        <v>0</v>
      </c>
      <c r="U85" s="557">
        <f t="shared" si="15"/>
        <v>0</v>
      </c>
      <c r="V85" s="309"/>
      <c r="W85" s="392"/>
      <c r="X85" s="397"/>
      <c r="Y85" s="397"/>
      <c r="Z85" s="397"/>
      <c r="AA85" s="397"/>
      <c r="AB85" s="397"/>
      <c r="AC85" s="558"/>
      <c r="AD85" s="389">
        <f t="shared" si="1"/>
        <v>0</v>
      </c>
    </row>
    <row r="86" spans="1:30" ht="18.75" thickBot="1">
      <c r="A86" s="519">
        <v>75</v>
      </c>
      <c r="I86" s="177"/>
      <c r="J86" s="178">
        <v>2991</v>
      </c>
      <c r="K86" s="403" t="s">
        <v>1340</v>
      </c>
      <c r="L86" s="593"/>
      <c r="M86" s="596"/>
      <c r="N86" s="310"/>
      <c r="O86" s="826">
        <f t="shared" si="13"/>
        <v>0</v>
      </c>
      <c r="P86" s="308">
        <f t="shared" si="0"/>
      </c>
      <c r="Q86" s="309"/>
      <c r="R86" s="556"/>
      <c r="S86" s="319"/>
      <c r="T86" s="391">
        <f t="shared" si="14"/>
        <v>0</v>
      </c>
      <c r="U86" s="557">
        <f t="shared" si="15"/>
        <v>0</v>
      </c>
      <c r="V86" s="309"/>
      <c r="W86" s="392"/>
      <c r="X86" s="397"/>
      <c r="Y86" s="397"/>
      <c r="Z86" s="397"/>
      <c r="AA86" s="397"/>
      <c r="AB86" s="397"/>
      <c r="AC86" s="558"/>
      <c r="AD86" s="389">
        <f t="shared" si="1"/>
        <v>0</v>
      </c>
    </row>
    <row r="87" spans="1:30" ht="35.25" customHeight="1" thickBot="1">
      <c r="A87" s="519">
        <v>76</v>
      </c>
      <c r="I87" s="177"/>
      <c r="J87" s="184">
        <v>2992</v>
      </c>
      <c r="K87" s="197" t="s">
        <v>1341</v>
      </c>
      <c r="L87" s="593"/>
      <c r="M87" s="596"/>
      <c r="N87" s="310"/>
      <c r="O87" s="826">
        <f t="shared" si="13"/>
        <v>0</v>
      </c>
      <c r="P87" s="308">
        <f t="shared" si="0"/>
      </c>
      <c r="Q87" s="309"/>
      <c r="R87" s="556"/>
      <c r="S87" s="319"/>
      <c r="T87" s="391">
        <f t="shared" si="14"/>
        <v>0</v>
      </c>
      <c r="U87" s="557">
        <f t="shared" si="15"/>
        <v>0</v>
      </c>
      <c r="V87" s="309"/>
      <c r="W87" s="392"/>
      <c r="X87" s="397"/>
      <c r="Y87" s="397"/>
      <c r="Z87" s="397"/>
      <c r="AA87" s="397"/>
      <c r="AB87" s="397"/>
      <c r="AC87" s="558"/>
      <c r="AD87" s="389">
        <f t="shared" si="1"/>
        <v>0</v>
      </c>
    </row>
    <row r="88" spans="1:30" ht="18.75" customHeight="1" thickBot="1">
      <c r="A88" s="519">
        <v>77</v>
      </c>
      <c r="I88" s="181">
        <v>3300</v>
      </c>
      <c r="J88" s="1161" t="s">
        <v>1342</v>
      </c>
      <c r="K88" s="1161"/>
      <c r="L88" s="597">
        <f>SUM(L89:L94)</f>
        <v>0</v>
      </c>
      <c r="M88" s="393">
        <f>SUM(M89:M94)</f>
        <v>0</v>
      </c>
      <c r="N88" s="317">
        <f>SUM(N89:N94)</f>
        <v>0</v>
      </c>
      <c r="O88" s="317">
        <f>SUM(O89:O94)</f>
        <v>0</v>
      </c>
      <c r="P88" s="308">
        <f t="shared" si="0"/>
      </c>
      <c r="Q88" s="309"/>
      <c r="R88" s="396"/>
      <c r="S88" s="407"/>
      <c r="T88" s="407"/>
      <c r="U88" s="561"/>
      <c r="V88" s="309"/>
      <c r="W88" s="396"/>
      <c r="X88" s="407"/>
      <c r="Y88" s="407"/>
      <c r="Z88" s="407"/>
      <c r="AA88" s="407"/>
      <c r="AB88" s="407"/>
      <c r="AC88" s="561"/>
      <c r="AD88" s="389">
        <f t="shared" si="1"/>
        <v>0</v>
      </c>
    </row>
    <row r="89" spans="1:30" ht="18.75" thickBot="1">
      <c r="A89" s="519">
        <v>78</v>
      </c>
      <c r="I89" s="185"/>
      <c r="J89" s="186">
        <v>3301</v>
      </c>
      <c r="K89" s="616" t="s">
        <v>1343</v>
      </c>
      <c r="L89" s="593"/>
      <c r="M89" s="596"/>
      <c r="N89" s="310"/>
      <c r="O89" s="826">
        <f aca="true" t="shared" si="16" ref="O89:O97">M89+N89</f>
        <v>0</v>
      </c>
      <c r="P89" s="308">
        <f t="shared" si="0"/>
      </c>
      <c r="Q89" s="309"/>
      <c r="R89" s="392"/>
      <c r="S89" s="397"/>
      <c r="T89" s="397"/>
      <c r="U89" s="558"/>
      <c r="V89" s="309"/>
      <c r="W89" s="392"/>
      <c r="X89" s="397"/>
      <c r="Y89" s="397"/>
      <c r="Z89" s="397"/>
      <c r="AA89" s="397"/>
      <c r="AB89" s="397"/>
      <c r="AC89" s="558"/>
      <c r="AD89" s="389">
        <f t="shared" si="1"/>
        <v>0</v>
      </c>
    </row>
    <row r="90" spans="1:30" ht="18.75" thickBot="1">
      <c r="A90" s="519">
        <v>79</v>
      </c>
      <c r="I90" s="185"/>
      <c r="J90" s="215">
        <v>3302</v>
      </c>
      <c r="K90" s="617" t="s">
        <v>1476</v>
      </c>
      <c r="L90" s="593"/>
      <c r="M90" s="596"/>
      <c r="N90" s="310"/>
      <c r="O90" s="826">
        <f t="shared" si="16"/>
        <v>0</v>
      </c>
      <c r="P90" s="308">
        <f t="shared" si="0"/>
      </c>
      <c r="Q90" s="309"/>
      <c r="R90" s="392"/>
      <c r="S90" s="397"/>
      <c r="T90" s="397"/>
      <c r="U90" s="558"/>
      <c r="V90" s="309"/>
      <c r="W90" s="392"/>
      <c r="X90" s="397"/>
      <c r="Y90" s="397"/>
      <c r="Z90" s="397"/>
      <c r="AA90" s="397"/>
      <c r="AB90" s="397"/>
      <c r="AC90" s="558"/>
      <c r="AD90" s="389">
        <f t="shared" si="1"/>
        <v>0</v>
      </c>
    </row>
    <row r="91" spans="1:30" ht="18.75" thickBot="1">
      <c r="A91" s="519">
        <v>80</v>
      </c>
      <c r="I91" s="185"/>
      <c r="J91" s="215">
        <v>3303</v>
      </c>
      <c r="K91" s="617" t="s">
        <v>1345</v>
      </c>
      <c r="L91" s="593"/>
      <c r="M91" s="596"/>
      <c r="N91" s="310"/>
      <c r="O91" s="826">
        <f t="shared" si="16"/>
        <v>0</v>
      </c>
      <c r="P91" s="308">
        <f t="shared" si="0"/>
      </c>
      <c r="Q91" s="309"/>
      <c r="R91" s="392"/>
      <c r="S91" s="397"/>
      <c r="T91" s="397"/>
      <c r="U91" s="558"/>
      <c r="V91" s="309"/>
      <c r="W91" s="392"/>
      <c r="X91" s="397"/>
      <c r="Y91" s="397"/>
      <c r="Z91" s="397"/>
      <c r="AA91" s="397"/>
      <c r="AB91" s="397"/>
      <c r="AC91" s="558"/>
      <c r="AD91" s="389">
        <f t="shared" si="1"/>
        <v>0</v>
      </c>
    </row>
    <row r="92" spans="1:30" ht="18.75" thickBot="1">
      <c r="A92" s="519">
        <v>81</v>
      </c>
      <c r="I92" s="185"/>
      <c r="J92" s="213">
        <v>3304</v>
      </c>
      <c r="K92" s="618" t="s">
        <v>1346</v>
      </c>
      <c r="L92" s="593"/>
      <c r="M92" s="596"/>
      <c r="N92" s="310"/>
      <c r="O92" s="826">
        <f t="shared" si="16"/>
        <v>0</v>
      </c>
      <c r="P92" s="308">
        <f t="shared" si="0"/>
      </c>
      <c r="Q92" s="309"/>
      <c r="R92" s="392"/>
      <c r="S92" s="397"/>
      <c r="T92" s="397"/>
      <c r="U92" s="558"/>
      <c r="V92" s="309"/>
      <c r="W92" s="392"/>
      <c r="X92" s="397"/>
      <c r="Y92" s="397"/>
      <c r="Z92" s="397"/>
      <c r="AA92" s="397"/>
      <c r="AB92" s="397"/>
      <c r="AC92" s="558"/>
      <c r="AD92" s="389">
        <f t="shared" si="1"/>
        <v>0</v>
      </c>
    </row>
    <row r="93" spans="1:30" ht="30.75" thickBot="1">
      <c r="A93" s="519">
        <v>82</v>
      </c>
      <c r="I93" s="185"/>
      <c r="J93" s="184">
        <v>3305</v>
      </c>
      <c r="K93" s="619" t="s">
        <v>1347</v>
      </c>
      <c r="L93" s="593"/>
      <c r="M93" s="596"/>
      <c r="N93" s="310"/>
      <c r="O93" s="826">
        <f t="shared" si="16"/>
        <v>0</v>
      </c>
      <c r="P93" s="308">
        <f t="shared" si="0"/>
      </c>
      <c r="Q93" s="309"/>
      <c r="R93" s="392"/>
      <c r="S93" s="397"/>
      <c r="T93" s="397"/>
      <c r="U93" s="558"/>
      <c r="V93" s="309"/>
      <c r="W93" s="392"/>
      <c r="X93" s="397"/>
      <c r="Y93" s="397"/>
      <c r="Z93" s="397"/>
      <c r="AA93" s="397"/>
      <c r="AB93" s="397"/>
      <c r="AC93" s="558"/>
      <c r="AD93" s="389">
        <f aca="true" t="shared" si="17" ref="AD93:AD138">Z93-AA93-AB93-AC93</f>
        <v>0</v>
      </c>
    </row>
    <row r="94" spans="1:30" ht="30.75" thickBot="1">
      <c r="A94" s="519">
        <v>83</v>
      </c>
      <c r="I94" s="185"/>
      <c r="J94" s="184">
        <v>3306</v>
      </c>
      <c r="K94" s="619" t="s">
        <v>1348</v>
      </c>
      <c r="L94" s="593"/>
      <c r="M94" s="596"/>
      <c r="N94" s="310"/>
      <c r="O94" s="826">
        <f t="shared" si="16"/>
        <v>0</v>
      </c>
      <c r="P94" s="308">
        <f t="shared" si="0"/>
      </c>
      <c r="Q94" s="309"/>
      <c r="R94" s="392"/>
      <c r="S94" s="397"/>
      <c r="T94" s="397"/>
      <c r="U94" s="558"/>
      <c r="V94" s="309"/>
      <c r="W94" s="392"/>
      <c r="X94" s="397"/>
      <c r="Y94" s="397"/>
      <c r="Z94" s="397"/>
      <c r="AA94" s="397"/>
      <c r="AB94" s="397"/>
      <c r="AC94" s="558"/>
      <c r="AD94" s="389">
        <f t="shared" si="17"/>
        <v>0</v>
      </c>
    </row>
    <row r="95" spans="1:30" ht="18.75" thickBot="1">
      <c r="A95" s="519">
        <v>84</v>
      </c>
      <c r="I95" s="181">
        <v>3900</v>
      </c>
      <c r="J95" s="1166" t="s">
        <v>1349</v>
      </c>
      <c r="K95" s="1171"/>
      <c r="L95" s="597"/>
      <c r="M95" s="602"/>
      <c r="N95" s="324"/>
      <c r="O95" s="826">
        <f t="shared" si="16"/>
        <v>0</v>
      </c>
      <c r="P95" s="308">
        <f aca="true" t="shared" si="18" ref="P95:P142">(IF($E95&lt;&gt;0,$I$2,IF($H95&lt;&gt;0,$I$2,"")))</f>
      </c>
      <c r="Q95" s="309"/>
      <c r="R95" s="563"/>
      <c r="S95" s="321"/>
      <c r="T95" s="395">
        <f aca="true" t="shared" si="19" ref="T95:T138">O95</f>
        <v>0</v>
      </c>
      <c r="U95" s="557">
        <f>R95+S95-T95</f>
        <v>0</v>
      </c>
      <c r="V95" s="309"/>
      <c r="W95" s="563"/>
      <c r="X95" s="321"/>
      <c r="Y95" s="564">
        <f>+IF(+(R95+S95)&gt;=O95,+S95,+(+O95-R95))</f>
        <v>0</v>
      </c>
      <c r="Z95" s="391">
        <f>W95+X95-Y95</f>
        <v>0</v>
      </c>
      <c r="AA95" s="321"/>
      <c r="AB95" s="321"/>
      <c r="AC95" s="320"/>
      <c r="AD95" s="389">
        <f t="shared" si="17"/>
        <v>0</v>
      </c>
    </row>
    <row r="96" spans="1:30" ht="18.75" thickBot="1">
      <c r="A96" s="519">
        <v>85</v>
      </c>
      <c r="I96" s="181">
        <v>4000</v>
      </c>
      <c r="J96" s="1167" t="s">
        <v>1350</v>
      </c>
      <c r="K96" s="1167"/>
      <c r="L96" s="597"/>
      <c r="M96" s="602"/>
      <c r="N96" s="324"/>
      <c r="O96" s="826">
        <f t="shared" si="16"/>
        <v>0</v>
      </c>
      <c r="P96" s="308">
        <f t="shared" si="18"/>
      </c>
      <c r="Q96" s="309"/>
      <c r="R96" s="563"/>
      <c r="S96" s="321"/>
      <c r="T96" s="395">
        <f t="shared" si="19"/>
        <v>0</v>
      </c>
      <c r="U96" s="557">
        <f>R96+S96-T96</f>
        <v>0</v>
      </c>
      <c r="V96" s="309"/>
      <c r="W96" s="396"/>
      <c r="X96" s="407"/>
      <c r="Y96" s="407"/>
      <c r="Z96" s="397"/>
      <c r="AA96" s="407"/>
      <c r="AB96" s="407"/>
      <c r="AC96" s="558"/>
      <c r="AD96" s="389">
        <f t="shared" si="17"/>
        <v>0</v>
      </c>
    </row>
    <row r="97" spans="1:30" ht="18.75" thickBot="1">
      <c r="A97" s="519">
        <v>86</v>
      </c>
      <c r="I97" s="181">
        <v>4100</v>
      </c>
      <c r="J97" s="1167" t="s">
        <v>1351</v>
      </c>
      <c r="K97" s="1167"/>
      <c r="L97" s="597"/>
      <c r="M97" s="602"/>
      <c r="N97" s="324"/>
      <c r="O97" s="826">
        <f t="shared" si="16"/>
        <v>0</v>
      </c>
      <c r="P97" s="308">
        <f t="shared" si="18"/>
      </c>
      <c r="Q97" s="309"/>
      <c r="R97" s="396"/>
      <c r="S97" s="407"/>
      <c r="T97" s="407"/>
      <c r="U97" s="561"/>
      <c r="V97" s="309"/>
      <c r="W97" s="396"/>
      <c r="X97" s="407"/>
      <c r="Y97" s="407"/>
      <c r="Z97" s="407"/>
      <c r="AA97" s="407"/>
      <c r="AB97" s="407"/>
      <c r="AC97" s="561"/>
      <c r="AD97" s="389">
        <f t="shared" si="17"/>
        <v>0</v>
      </c>
    </row>
    <row r="98" spans="1:30" ht="18.75" thickBot="1">
      <c r="A98" s="519">
        <v>87</v>
      </c>
      <c r="I98" s="181">
        <v>4200</v>
      </c>
      <c r="J98" s="1161" t="s">
        <v>1352</v>
      </c>
      <c r="K98" s="1170"/>
      <c r="L98" s="597">
        <f>SUM(L99:L104)</f>
        <v>0</v>
      </c>
      <c r="M98" s="393">
        <f>SUM(M99:M104)</f>
        <v>0</v>
      </c>
      <c r="N98" s="317">
        <f>SUM(N99:N104)</f>
        <v>0</v>
      </c>
      <c r="O98" s="317">
        <f>SUM(O99:O104)</f>
        <v>0</v>
      </c>
      <c r="P98" s="308">
        <f t="shared" si="18"/>
      </c>
      <c r="Q98" s="309"/>
      <c r="R98" s="394">
        <f>SUM(R99:R104)</f>
        <v>0</v>
      </c>
      <c r="S98" s="395">
        <f>SUM(S99:S104)</f>
        <v>0</v>
      </c>
      <c r="T98" s="559">
        <f>SUM(T99:T104)</f>
        <v>0</v>
      </c>
      <c r="U98" s="560">
        <f>SUM(U99:U104)</f>
        <v>0</v>
      </c>
      <c r="V98" s="309"/>
      <c r="W98" s="394">
        <f aca="true" t="shared" si="20" ref="W98:AC98">SUM(W99:W104)</f>
        <v>0</v>
      </c>
      <c r="X98" s="395">
        <f t="shared" si="20"/>
        <v>0</v>
      </c>
      <c r="Y98" s="395">
        <f t="shared" si="20"/>
        <v>0</v>
      </c>
      <c r="Z98" s="395">
        <f t="shared" si="20"/>
        <v>0</v>
      </c>
      <c r="AA98" s="395">
        <f t="shared" si="20"/>
        <v>0</v>
      </c>
      <c r="AB98" s="395">
        <f t="shared" si="20"/>
        <v>0</v>
      </c>
      <c r="AC98" s="560">
        <f t="shared" si="20"/>
        <v>0</v>
      </c>
      <c r="AD98" s="389">
        <f t="shared" si="17"/>
        <v>0</v>
      </c>
    </row>
    <row r="99" spans="1:30" ht="18.75" thickBot="1">
      <c r="A99" s="519">
        <v>88</v>
      </c>
      <c r="I99" s="220"/>
      <c r="J99" s="186">
        <v>4201</v>
      </c>
      <c r="K99" s="179" t="s">
        <v>1353</v>
      </c>
      <c r="L99" s="593"/>
      <c r="M99" s="596"/>
      <c r="N99" s="310"/>
      <c r="O99" s="826">
        <f aca="true" t="shared" si="21" ref="O99:O104">M99+N99</f>
        <v>0</v>
      </c>
      <c r="P99" s="308">
        <f t="shared" si="18"/>
      </c>
      <c r="Q99" s="309"/>
      <c r="R99" s="556"/>
      <c r="S99" s="319"/>
      <c r="T99" s="391">
        <f t="shared" si="19"/>
        <v>0</v>
      </c>
      <c r="U99" s="557">
        <f aca="true" t="shared" si="22" ref="U99:U104">R99+S99-T99</f>
        <v>0</v>
      </c>
      <c r="V99" s="309"/>
      <c r="W99" s="556"/>
      <c r="X99" s="319"/>
      <c r="Y99" s="564">
        <f aca="true" t="shared" si="23" ref="Y99:Y104">+IF(+(R99+S99)&gt;=O99,+S99,+(+O99-R99))</f>
        <v>0</v>
      </c>
      <c r="Z99" s="391">
        <f aca="true" t="shared" si="24" ref="Z99:Z104">W99+X99-Y99</f>
        <v>0</v>
      </c>
      <c r="AA99" s="319"/>
      <c r="AB99" s="319"/>
      <c r="AC99" s="320"/>
      <c r="AD99" s="389">
        <f t="shared" si="17"/>
        <v>0</v>
      </c>
    </row>
    <row r="100" spans="1:30" ht="18.75" thickBot="1">
      <c r="A100" s="519">
        <v>89</v>
      </c>
      <c r="I100" s="220"/>
      <c r="J100" s="178">
        <v>4202</v>
      </c>
      <c r="K100" s="180" t="s">
        <v>1354</v>
      </c>
      <c r="L100" s="593"/>
      <c r="M100" s="596"/>
      <c r="N100" s="310"/>
      <c r="O100" s="826">
        <f t="shared" si="21"/>
        <v>0</v>
      </c>
      <c r="P100" s="308">
        <f t="shared" si="18"/>
      </c>
      <c r="Q100" s="309"/>
      <c r="R100" s="556"/>
      <c r="S100" s="319"/>
      <c r="T100" s="391">
        <f t="shared" si="19"/>
        <v>0</v>
      </c>
      <c r="U100" s="557">
        <f t="shared" si="22"/>
        <v>0</v>
      </c>
      <c r="V100" s="309"/>
      <c r="W100" s="556"/>
      <c r="X100" s="319"/>
      <c r="Y100" s="564">
        <f t="shared" si="23"/>
        <v>0</v>
      </c>
      <c r="Z100" s="391">
        <f t="shared" si="24"/>
        <v>0</v>
      </c>
      <c r="AA100" s="319"/>
      <c r="AB100" s="319"/>
      <c r="AC100" s="320"/>
      <c r="AD100" s="389">
        <f t="shared" si="17"/>
        <v>0</v>
      </c>
    </row>
    <row r="101" spans="1:30" ht="32.25" thickBot="1">
      <c r="A101" s="519">
        <v>90</v>
      </c>
      <c r="I101" s="220"/>
      <c r="J101" s="178">
        <v>4214</v>
      </c>
      <c r="K101" s="180" t="s">
        <v>1355</v>
      </c>
      <c r="L101" s="593"/>
      <c r="M101" s="596"/>
      <c r="N101" s="310"/>
      <c r="O101" s="826">
        <f t="shared" si="21"/>
        <v>0</v>
      </c>
      <c r="P101" s="308">
        <f t="shared" si="18"/>
      </c>
      <c r="Q101" s="309"/>
      <c r="R101" s="556"/>
      <c r="S101" s="319"/>
      <c r="T101" s="391">
        <f t="shared" si="19"/>
        <v>0</v>
      </c>
      <c r="U101" s="557">
        <f t="shared" si="22"/>
        <v>0</v>
      </c>
      <c r="V101" s="309"/>
      <c r="W101" s="556"/>
      <c r="X101" s="319"/>
      <c r="Y101" s="564">
        <f t="shared" si="23"/>
        <v>0</v>
      </c>
      <c r="Z101" s="391">
        <f t="shared" si="24"/>
        <v>0</v>
      </c>
      <c r="AA101" s="319"/>
      <c r="AB101" s="319"/>
      <c r="AC101" s="320"/>
      <c r="AD101" s="389">
        <f t="shared" si="17"/>
        <v>0</v>
      </c>
    </row>
    <row r="102" spans="1:30" ht="32.25" thickBot="1">
      <c r="A102" s="519">
        <v>91</v>
      </c>
      <c r="I102" s="220"/>
      <c r="J102" s="178">
        <v>4217</v>
      </c>
      <c r="K102" s="180" t="s">
        <v>1356</v>
      </c>
      <c r="L102" s="593"/>
      <c r="M102" s="596"/>
      <c r="N102" s="310"/>
      <c r="O102" s="826">
        <f t="shared" si="21"/>
        <v>0</v>
      </c>
      <c r="P102" s="308">
        <f t="shared" si="18"/>
      </c>
      <c r="Q102" s="309"/>
      <c r="R102" s="556"/>
      <c r="S102" s="319"/>
      <c r="T102" s="391">
        <f t="shared" si="19"/>
        <v>0</v>
      </c>
      <c r="U102" s="557">
        <f t="shared" si="22"/>
        <v>0</v>
      </c>
      <c r="V102" s="309"/>
      <c r="W102" s="556"/>
      <c r="X102" s="319"/>
      <c r="Y102" s="564">
        <f t="shared" si="23"/>
        <v>0</v>
      </c>
      <c r="Z102" s="391">
        <f t="shared" si="24"/>
        <v>0</v>
      </c>
      <c r="AA102" s="319"/>
      <c r="AB102" s="319"/>
      <c r="AC102" s="320"/>
      <c r="AD102" s="389">
        <f t="shared" si="17"/>
        <v>0</v>
      </c>
    </row>
    <row r="103" spans="1:30" ht="32.25" thickBot="1">
      <c r="A103" s="519">
        <v>92</v>
      </c>
      <c r="I103" s="220"/>
      <c r="J103" s="178">
        <v>4218</v>
      </c>
      <c r="K103" s="187" t="s">
        <v>1357</v>
      </c>
      <c r="L103" s="593"/>
      <c r="M103" s="596"/>
      <c r="N103" s="310"/>
      <c r="O103" s="826">
        <f t="shared" si="21"/>
        <v>0</v>
      </c>
      <c r="P103" s="308">
        <f t="shared" si="18"/>
      </c>
      <c r="Q103" s="309"/>
      <c r="R103" s="556"/>
      <c r="S103" s="319"/>
      <c r="T103" s="391">
        <f t="shared" si="19"/>
        <v>0</v>
      </c>
      <c r="U103" s="557">
        <f t="shared" si="22"/>
        <v>0</v>
      </c>
      <c r="V103" s="309"/>
      <c r="W103" s="556"/>
      <c r="X103" s="319"/>
      <c r="Y103" s="564">
        <f t="shared" si="23"/>
        <v>0</v>
      </c>
      <c r="Z103" s="391">
        <f t="shared" si="24"/>
        <v>0</v>
      </c>
      <c r="AA103" s="319"/>
      <c r="AB103" s="319"/>
      <c r="AC103" s="320"/>
      <c r="AD103" s="389">
        <f t="shared" si="17"/>
        <v>0</v>
      </c>
    </row>
    <row r="104" spans="1:30" ht="18.75" thickBot="1">
      <c r="A104" s="519">
        <v>93</v>
      </c>
      <c r="I104" s="220"/>
      <c r="J104" s="178">
        <v>4219</v>
      </c>
      <c r="K104" s="200" t="s">
        <v>1358</v>
      </c>
      <c r="L104" s="593"/>
      <c r="M104" s="596"/>
      <c r="N104" s="310"/>
      <c r="O104" s="826">
        <f t="shared" si="21"/>
        <v>0</v>
      </c>
      <c r="P104" s="308">
        <f t="shared" si="18"/>
      </c>
      <c r="Q104" s="309"/>
      <c r="R104" s="556"/>
      <c r="S104" s="319"/>
      <c r="T104" s="391">
        <f t="shared" si="19"/>
        <v>0</v>
      </c>
      <c r="U104" s="557">
        <f t="shared" si="22"/>
        <v>0</v>
      </c>
      <c r="V104" s="309"/>
      <c r="W104" s="556"/>
      <c r="X104" s="319"/>
      <c r="Y104" s="564">
        <f t="shared" si="23"/>
        <v>0</v>
      </c>
      <c r="Z104" s="391">
        <f t="shared" si="24"/>
        <v>0</v>
      </c>
      <c r="AA104" s="319"/>
      <c r="AB104" s="319"/>
      <c r="AC104" s="320"/>
      <c r="AD104" s="389">
        <f t="shared" si="17"/>
        <v>0</v>
      </c>
    </row>
    <row r="105" spans="1:30" ht="18.75" thickBot="1">
      <c r="A105" s="519">
        <v>94</v>
      </c>
      <c r="I105" s="181">
        <v>4300</v>
      </c>
      <c r="J105" s="1165" t="s">
        <v>1359</v>
      </c>
      <c r="K105" s="1165"/>
      <c r="L105" s="597">
        <f>SUM(L106:L108)</f>
        <v>0</v>
      </c>
      <c r="M105" s="393">
        <f>SUM(M106:M108)</f>
        <v>0</v>
      </c>
      <c r="N105" s="317">
        <f>SUM(N106:N108)</f>
        <v>0</v>
      </c>
      <c r="O105" s="317">
        <f>SUM(O106:O108)</f>
        <v>0</v>
      </c>
      <c r="P105" s="308">
        <f t="shared" si="18"/>
      </c>
      <c r="Q105" s="309"/>
      <c r="R105" s="394">
        <f>SUM(R106:R108)</f>
        <v>0</v>
      </c>
      <c r="S105" s="395">
        <f>SUM(S106:S108)</f>
        <v>0</v>
      </c>
      <c r="T105" s="559">
        <f>SUM(T106:T108)</f>
        <v>0</v>
      </c>
      <c r="U105" s="560">
        <f>SUM(U106:U108)</f>
        <v>0</v>
      </c>
      <c r="V105" s="309"/>
      <c r="W105" s="394">
        <f aca="true" t="shared" si="25" ref="W105:AC105">SUM(W106:W108)</f>
        <v>0</v>
      </c>
      <c r="X105" s="395">
        <f t="shared" si="25"/>
        <v>0</v>
      </c>
      <c r="Y105" s="395">
        <f t="shared" si="25"/>
        <v>0</v>
      </c>
      <c r="Z105" s="395">
        <f t="shared" si="25"/>
        <v>0</v>
      </c>
      <c r="AA105" s="395">
        <f t="shared" si="25"/>
        <v>0</v>
      </c>
      <c r="AB105" s="395">
        <f t="shared" si="25"/>
        <v>0</v>
      </c>
      <c r="AC105" s="560">
        <f t="shared" si="25"/>
        <v>0</v>
      </c>
      <c r="AD105" s="389">
        <f t="shared" si="17"/>
        <v>0</v>
      </c>
    </row>
    <row r="106" spans="1:30" ht="18.75" thickBot="1">
      <c r="A106" s="519">
        <v>95</v>
      </c>
      <c r="I106" s="220"/>
      <c r="J106" s="186">
        <v>4301</v>
      </c>
      <c r="K106" s="210" t="s">
        <v>1360</v>
      </c>
      <c r="L106" s="593"/>
      <c r="M106" s="596"/>
      <c r="N106" s="310"/>
      <c r="O106" s="826">
        <f aca="true" t="shared" si="26" ref="O106:O111">M106+N106</f>
        <v>0</v>
      </c>
      <c r="P106" s="308">
        <f t="shared" si="18"/>
      </c>
      <c r="Q106" s="309"/>
      <c r="R106" s="556"/>
      <c r="S106" s="319"/>
      <c r="T106" s="391">
        <f t="shared" si="19"/>
        <v>0</v>
      </c>
      <c r="U106" s="557">
        <f aca="true" t="shared" si="27" ref="U106:U111">R106+S106-T106</f>
        <v>0</v>
      </c>
      <c r="V106" s="309"/>
      <c r="W106" s="556"/>
      <c r="X106" s="319"/>
      <c r="Y106" s="564">
        <f aca="true" t="shared" si="28" ref="Y106:Y111">+IF(+(R106+S106)&gt;=O106,+S106,+(+O106-R106))</f>
        <v>0</v>
      </c>
      <c r="Z106" s="391">
        <f aca="true" t="shared" si="29" ref="Z106:Z111">W106+X106-Y106</f>
        <v>0</v>
      </c>
      <c r="AA106" s="319"/>
      <c r="AB106" s="319"/>
      <c r="AC106" s="320"/>
      <c r="AD106" s="389">
        <f t="shared" si="17"/>
        <v>0</v>
      </c>
    </row>
    <row r="107" spans="1:30" ht="18.75" thickBot="1">
      <c r="A107" s="519">
        <v>96</v>
      </c>
      <c r="I107" s="220"/>
      <c r="J107" s="178">
        <v>4302</v>
      </c>
      <c r="K107" s="180" t="s">
        <v>1477</v>
      </c>
      <c r="L107" s="593"/>
      <c r="M107" s="596"/>
      <c r="N107" s="310"/>
      <c r="O107" s="826">
        <f t="shared" si="26"/>
        <v>0</v>
      </c>
      <c r="P107" s="308">
        <f t="shared" si="18"/>
      </c>
      <c r="Q107" s="309"/>
      <c r="R107" s="556"/>
      <c r="S107" s="319"/>
      <c r="T107" s="391">
        <f t="shared" si="19"/>
        <v>0</v>
      </c>
      <c r="U107" s="557">
        <f t="shared" si="27"/>
        <v>0</v>
      </c>
      <c r="V107" s="309"/>
      <c r="W107" s="556"/>
      <c r="X107" s="319"/>
      <c r="Y107" s="564">
        <f t="shared" si="28"/>
        <v>0</v>
      </c>
      <c r="Z107" s="391">
        <f t="shared" si="29"/>
        <v>0</v>
      </c>
      <c r="AA107" s="319"/>
      <c r="AB107" s="319"/>
      <c r="AC107" s="320"/>
      <c r="AD107" s="389">
        <f t="shared" si="17"/>
        <v>0</v>
      </c>
    </row>
    <row r="108" spans="1:30" ht="18.75" thickBot="1">
      <c r="A108" s="519">
        <v>97</v>
      </c>
      <c r="I108" s="220"/>
      <c r="J108" s="184">
        <v>4309</v>
      </c>
      <c r="K108" s="190" t="s">
        <v>1362</v>
      </c>
      <c r="L108" s="593"/>
      <c r="M108" s="596"/>
      <c r="N108" s="310"/>
      <c r="O108" s="826">
        <f t="shared" si="26"/>
        <v>0</v>
      </c>
      <c r="P108" s="308">
        <f t="shared" si="18"/>
      </c>
      <c r="Q108" s="309"/>
      <c r="R108" s="556"/>
      <c r="S108" s="319"/>
      <c r="T108" s="391">
        <f t="shared" si="19"/>
        <v>0</v>
      </c>
      <c r="U108" s="557">
        <f t="shared" si="27"/>
        <v>0</v>
      </c>
      <c r="V108" s="309"/>
      <c r="W108" s="556"/>
      <c r="X108" s="319"/>
      <c r="Y108" s="564">
        <f t="shared" si="28"/>
        <v>0</v>
      </c>
      <c r="Z108" s="391">
        <f t="shared" si="29"/>
        <v>0</v>
      </c>
      <c r="AA108" s="319"/>
      <c r="AB108" s="319"/>
      <c r="AC108" s="320"/>
      <c r="AD108" s="389">
        <f t="shared" si="17"/>
        <v>0</v>
      </c>
    </row>
    <row r="109" spans="1:30" ht="18.75" thickBot="1">
      <c r="A109" s="519">
        <v>98</v>
      </c>
      <c r="I109" s="181">
        <v>4400</v>
      </c>
      <c r="J109" s="1166" t="s">
        <v>1363</v>
      </c>
      <c r="K109" s="1166"/>
      <c r="L109" s="597"/>
      <c r="M109" s="602"/>
      <c r="N109" s="324"/>
      <c r="O109" s="826">
        <f t="shared" si="26"/>
        <v>0</v>
      </c>
      <c r="P109" s="308">
        <f t="shared" si="18"/>
      </c>
      <c r="Q109" s="309"/>
      <c r="R109" s="563"/>
      <c r="S109" s="321"/>
      <c r="T109" s="395">
        <f t="shared" si="19"/>
        <v>0</v>
      </c>
      <c r="U109" s="557">
        <f t="shared" si="27"/>
        <v>0</v>
      </c>
      <c r="V109" s="309"/>
      <c r="W109" s="563"/>
      <c r="X109" s="321"/>
      <c r="Y109" s="564">
        <f t="shared" si="28"/>
        <v>0</v>
      </c>
      <c r="Z109" s="391">
        <f t="shared" si="29"/>
        <v>0</v>
      </c>
      <c r="AA109" s="321"/>
      <c r="AB109" s="321"/>
      <c r="AC109" s="320"/>
      <c r="AD109" s="389">
        <f t="shared" si="17"/>
        <v>0</v>
      </c>
    </row>
    <row r="110" spans="1:30" ht="18.75" thickBot="1">
      <c r="A110" s="519">
        <v>99</v>
      </c>
      <c r="I110" s="181">
        <v>4500</v>
      </c>
      <c r="J110" s="1167" t="s">
        <v>1440</v>
      </c>
      <c r="K110" s="1167"/>
      <c r="L110" s="597"/>
      <c r="M110" s="602"/>
      <c r="N110" s="324"/>
      <c r="O110" s="826">
        <f t="shared" si="26"/>
        <v>0</v>
      </c>
      <c r="P110" s="308">
        <f t="shared" si="18"/>
      </c>
      <c r="Q110" s="309"/>
      <c r="R110" s="563"/>
      <c r="S110" s="321"/>
      <c r="T110" s="395">
        <f t="shared" si="19"/>
        <v>0</v>
      </c>
      <c r="U110" s="557">
        <f t="shared" si="27"/>
        <v>0</v>
      </c>
      <c r="V110" s="309"/>
      <c r="W110" s="563"/>
      <c r="X110" s="321"/>
      <c r="Y110" s="564">
        <f t="shared" si="28"/>
        <v>0</v>
      </c>
      <c r="Z110" s="391">
        <f t="shared" si="29"/>
        <v>0</v>
      </c>
      <c r="AA110" s="321"/>
      <c r="AB110" s="321"/>
      <c r="AC110" s="320"/>
      <c r="AD110" s="389">
        <f t="shared" si="17"/>
        <v>0</v>
      </c>
    </row>
    <row r="111" spans="1:30" ht="33" customHeight="1" thickBot="1">
      <c r="A111" s="519">
        <v>100</v>
      </c>
      <c r="I111" s="181">
        <v>4600</v>
      </c>
      <c r="J111" s="1168" t="s">
        <v>1364</v>
      </c>
      <c r="K111" s="1169"/>
      <c r="L111" s="597"/>
      <c r="M111" s="602"/>
      <c r="N111" s="324"/>
      <c r="O111" s="826">
        <f t="shared" si="26"/>
        <v>0</v>
      </c>
      <c r="P111" s="308">
        <f t="shared" si="18"/>
      </c>
      <c r="Q111" s="309"/>
      <c r="R111" s="563"/>
      <c r="S111" s="321"/>
      <c r="T111" s="395">
        <f t="shared" si="19"/>
        <v>0</v>
      </c>
      <c r="U111" s="557">
        <f t="shared" si="27"/>
        <v>0</v>
      </c>
      <c r="V111" s="309"/>
      <c r="W111" s="563"/>
      <c r="X111" s="321"/>
      <c r="Y111" s="564">
        <f t="shared" si="28"/>
        <v>0</v>
      </c>
      <c r="Z111" s="391">
        <f t="shared" si="29"/>
        <v>0</v>
      </c>
      <c r="AA111" s="321"/>
      <c r="AB111" s="321"/>
      <c r="AC111" s="320"/>
      <c r="AD111" s="389">
        <f t="shared" si="17"/>
        <v>0</v>
      </c>
    </row>
    <row r="112" spans="1:30" ht="20.25" customHeight="1" thickBot="1">
      <c r="A112" s="519">
        <v>101</v>
      </c>
      <c r="I112" s="181">
        <v>4900</v>
      </c>
      <c r="J112" s="1161" t="s">
        <v>859</v>
      </c>
      <c r="K112" s="1161"/>
      <c r="L112" s="597">
        <f>+L113+L114</f>
        <v>0</v>
      </c>
      <c r="M112" s="393">
        <f>+M113+M114</f>
        <v>0</v>
      </c>
      <c r="N112" s="317">
        <f>+N113+N114</f>
        <v>0</v>
      </c>
      <c r="O112" s="317">
        <f>+O113+O114</f>
        <v>0</v>
      </c>
      <c r="P112" s="308">
        <f t="shared" si="18"/>
      </c>
      <c r="Q112" s="309"/>
      <c r="R112" s="396"/>
      <c r="S112" s="407"/>
      <c r="T112" s="407"/>
      <c r="U112" s="561"/>
      <c r="V112" s="309"/>
      <c r="W112" s="396"/>
      <c r="X112" s="407"/>
      <c r="Y112" s="407"/>
      <c r="Z112" s="407"/>
      <c r="AA112" s="407"/>
      <c r="AB112" s="407"/>
      <c r="AC112" s="561"/>
      <c r="AD112" s="389">
        <f t="shared" si="17"/>
        <v>0</v>
      </c>
    </row>
    <row r="113" spans="1:30" ht="30.75" customHeight="1" thickBot="1">
      <c r="A113" s="519">
        <v>102</v>
      </c>
      <c r="I113" s="220"/>
      <c r="J113" s="186">
        <v>4901</v>
      </c>
      <c r="K113" s="221" t="s">
        <v>860</v>
      </c>
      <c r="L113" s="593"/>
      <c r="M113" s="596"/>
      <c r="N113" s="310"/>
      <c r="O113" s="826">
        <f>M113+N113</f>
        <v>0</v>
      </c>
      <c r="P113" s="308">
        <f t="shared" si="18"/>
      </c>
      <c r="Q113" s="309"/>
      <c r="R113" s="392"/>
      <c r="S113" s="397"/>
      <c r="T113" s="397"/>
      <c r="U113" s="558"/>
      <c r="V113" s="309"/>
      <c r="W113" s="392"/>
      <c r="X113" s="397"/>
      <c r="Y113" s="397"/>
      <c r="Z113" s="397"/>
      <c r="AA113" s="397"/>
      <c r="AB113" s="397"/>
      <c r="AC113" s="558"/>
      <c r="AD113" s="389">
        <f t="shared" si="17"/>
        <v>0</v>
      </c>
    </row>
    <row r="114" spans="1:30" ht="18.75" thickBot="1">
      <c r="A114" s="519">
        <v>103</v>
      </c>
      <c r="I114" s="220"/>
      <c r="J114" s="184">
        <v>4902</v>
      </c>
      <c r="K114" s="190" t="s">
        <v>861</v>
      </c>
      <c r="L114" s="593"/>
      <c r="M114" s="596"/>
      <c r="N114" s="310"/>
      <c r="O114" s="826">
        <f>M114+N114</f>
        <v>0</v>
      </c>
      <c r="P114" s="308">
        <f t="shared" si="18"/>
      </c>
      <c r="Q114" s="309"/>
      <c r="R114" s="392"/>
      <c r="S114" s="397"/>
      <c r="T114" s="397"/>
      <c r="U114" s="558"/>
      <c r="V114" s="309"/>
      <c r="W114" s="392"/>
      <c r="X114" s="397"/>
      <c r="Y114" s="397"/>
      <c r="Z114" s="397"/>
      <c r="AA114" s="397"/>
      <c r="AB114" s="397"/>
      <c r="AC114" s="558"/>
      <c r="AD114" s="389">
        <f t="shared" si="17"/>
        <v>0</v>
      </c>
    </row>
    <row r="115" spans="1:30" ht="18.75" thickBot="1">
      <c r="A115" s="519">
        <v>104</v>
      </c>
      <c r="I115" s="222">
        <v>5100</v>
      </c>
      <c r="J115" s="1160" t="s">
        <v>1365</v>
      </c>
      <c r="K115" s="1160"/>
      <c r="L115" s="647"/>
      <c r="M115" s="644"/>
      <c r="N115" s="565"/>
      <c r="O115" s="826">
        <f>M115+N115</f>
        <v>0</v>
      </c>
      <c r="P115" s="308">
        <f t="shared" si="18"/>
      </c>
      <c r="Q115" s="309"/>
      <c r="R115" s="566"/>
      <c r="S115" s="567"/>
      <c r="T115" s="410">
        <f t="shared" si="19"/>
        <v>0</v>
      </c>
      <c r="U115" s="557">
        <f>R115+S115-T115</f>
        <v>0</v>
      </c>
      <c r="V115" s="309"/>
      <c r="W115" s="566"/>
      <c r="X115" s="567"/>
      <c r="Y115" s="564">
        <f>+IF(+(R115+S115)&gt;=O115,+S115,+(+O115-R115))</f>
        <v>0</v>
      </c>
      <c r="Z115" s="391">
        <f>W115+X115-Y115</f>
        <v>0</v>
      </c>
      <c r="AA115" s="567"/>
      <c r="AB115" s="567"/>
      <c r="AC115" s="320"/>
      <c r="AD115" s="389">
        <f t="shared" si="17"/>
        <v>0</v>
      </c>
    </row>
    <row r="116" spans="1:30" ht="18.75" thickBot="1">
      <c r="A116" s="519">
        <v>105</v>
      </c>
      <c r="I116" s="222">
        <v>5200</v>
      </c>
      <c r="J116" s="1158" t="s">
        <v>1366</v>
      </c>
      <c r="K116" s="1158"/>
      <c r="L116" s="647">
        <f>SUM(L117:L123)</f>
        <v>0</v>
      </c>
      <c r="M116" s="645">
        <f>SUM(M117:M123)</f>
        <v>0</v>
      </c>
      <c r="N116" s="568">
        <f>SUM(N117:N123)</f>
        <v>0</v>
      </c>
      <c r="O116" s="568">
        <f>SUM(O117:O123)</f>
        <v>0</v>
      </c>
      <c r="P116" s="308">
        <f t="shared" si="18"/>
      </c>
      <c r="Q116" s="309"/>
      <c r="R116" s="409">
        <f>SUM(R117:R123)</f>
        <v>0</v>
      </c>
      <c r="S116" s="410">
        <f>SUM(S117:S123)</f>
        <v>0</v>
      </c>
      <c r="T116" s="569">
        <f>SUM(T117:T123)</f>
        <v>0</v>
      </c>
      <c r="U116" s="570">
        <f>SUM(U117:U123)</f>
        <v>0</v>
      </c>
      <c r="V116" s="309"/>
      <c r="W116" s="409">
        <f aca="true" t="shared" si="30" ref="W116:AC116">SUM(W117:W123)</f>
        <v>0</v>
      </c>
      <c r="X116" s="410">
        <f t="shared" si="30"/>
        <v>0</v>
      </c>
      <c r="Y116" s="410">
        <f t="shared" si="30"/>
        <v>0</v>
      </c>
      <c r="Z116" s="410">
        <f t="shared" si="30"/>
        <v>0</v>
      </c>
      <c r="AA116" s="410">
        <f t="shared" si="30"/>
        <v>0</v>
      </c>
      <c r="AB116" s="410">
        <f t="shared" si="30"/>
        <v>0</v>
      </c>
      <c r="AC116" s="570">
        <f t="shared" si="30"/>
        <v>0</v>
      </c>
      <c r="AD116" s="389">
        <f t="shared" si="17"/>
        <v>0</v>
      </c>
    </row>
    <row r="117" spans="1:30" ht="18.75" thickBot="1">
      <c r="A117" s="519">
        <v>106</v>
      </c>
      <c r="I117" s="223"/>
      <c r="J117" s="224">
        <v>5201</v>
      </c>
      <c r="K117" s="225" t="s">
        <v>1367</v>
      </c>
      <c r="L117" s="648"/>
      <c r="M117" s="646"/>
      <c r="N117" s="571"/>
      <c r="O117" s="826">
        <f aca="true" t="shared" si="31" ref="O117:O123">M117+N117</f>
        <v>0</v>
      </c>
      <c r="P117" s="308">
        <f t="shared" si="18"/>
      </c>
      <c r="Q117" s="309"/>
      <c r="R117" s="572"/>
      <c r="S117" s="573"/>
      <c r="T117" s="413">
        <f t="shared" si="19"/>
        <v>0</v>
      </c>
      <c r="U117" s="557">
        <f aca="true" t="shared" si="32" ref="U117:U123">R117+S117-T117</f>
        <v>0</v>
      </c>
      <c r="V117" s="309"/>
      <c r="W117" s="572"/>
      <c r="X117" s="573"/>
      <c r="Y117" s="564">
        <f aca="true" t="shared" si="33" ref="Y117:Y123">+IF(+(R117+S117)&gt;=O117,+S117,+(+O117-R117))</f>
        <v>0</v>
      </c>
      <c r="Z117" s="391">
        <f aca="true" t="shared" si="34" ref="Z117:Z123">W117+X117-Y117</f>
        <v>0</v>
      </c>
      <c r="AA117" s="573"/>
      <c r="AB117" s="573"/>
      <c r="AC117" s="320"/>
      <c r="AD117" s="389">
        <f t="shared" si="17"/>
        <v>0</v>
      </c>
    </row>
    <row r="118" spans="1:30" ht="18.75" thickBot="1">
      <c r="A118" s="519">
        <v>107</v>
      </c>
      <c r="I118" s="223"/>
      <c r="J118" s="226">
        <v>5202</v>
      </c>
      <c r="K118" s="227" t="s">
        <v>1368</v>
      </c>
      <c r="L118" s="648"/>
      <c r="M118" s="646"/>
      <c r="N118" s="571"/>
      <c r="O118" s="826">
        <f t="shared" si="31"/>
        <v>0</v>
      </c>
      <c r="P118" s="308">
        <f t="shared" si="18"/>
      </c>
      <c r="Q118" s="309"/>
      <c r="R118" s="572"/>
      <c r="S118" s="573"/>
      <c r="T118" s="413">
        <f t="shared" si="19"/>
        <v>0</v>
      </c>
      <c r="U118" s="557">
        <f t="shared" si="32"/>
        <v>0</v>
      </c>
      <c r="V118" s="309"/>
      <c r="W118" s="572"/>
      <c r="X118" s="573"/>
      <c r="Y118" s="564">
        <f t="shared" si="33"/>
        <v>0</v>
      </c>
      <c r="Z118" s="391">
        <f t="shared" si="34"/>
        <v>0</v>
      </c>
      <c r="AA118" s="573"/>
      <c r="AB118" s="573"/>
      <c r="AC118" s="320"/>
      <c r="AD118" s="389">
        <f t="shared" si="17"/>
        <v>0</v>
      </c>
    </row>
    <row r="119" spans="1:30" ht="32.25" thickBot="1">
      <c r="A119" s="519">
        <v>108</v>
      </c>
      <c r="I119" s="223"/>
      <c r="J119" s="226">
        <v>5203</v>
      </c>
      <c r="K119" s="227" t="s">
        <v>298</v>
      </c>
      <c r="L119" s="648"/>
      <c r="M119" s="646"/>
      <c r="N119" s="571"/>
      <c r="O119" s="826">
        <f t="shared" si="31"/>
        <v>0</v>
      </c>
      <c r="P119" s="308">
        <f t="shared" si="18"/>
      </c>
      <c r="Q119" s="309"/>
      <c r="R119" s="572"/>
      <c r="S119" s="573"/>
      <c r="T119" s="413">
        <f t="shared" si="19"/>
        <v>0</v>
      </c>
      <c r="U119" s="557">
        <f t="shared" si="32"/>
        <v>0</v>
      </c>
      <c r="V119" s="309"/>
      <c r="W119" s="572"/>
      <c r="X119" s="573"/>
      <c r="Y119" s="564">
        <f t="shared" si="33"/>
        <v>0</v>
      </c>
      <c r="Z119" s="391">
        <f t="shared" si="34"/>
        <v>0</v>
      </c>
      <c r="AA119" s="573"/>
      <c r="AB119" s="573"/>
      <c r="AC119" s="320"/>
      <c r="AD119" s="389">
        <f t="shared" si="17"/>
        <v>0</v>
      </c>
    </row>
    <row r="120" spans="1:30" ht="18.75" thickBot="1">
      <c r="A120" s="519">
        <v>109</v>
      </c>
      <c r="I120" s="223"/>
      <c r="J120" s="226">
        <v>5204</v>
      </c>
      <c r="K120" s="227" t="s">
        <v>299</v>
      </c>
      <c r="L120" s="648"/>
      <c r="M120" s="646"/>
      <c r="N120" s="571"/>
      <c r="O120" s="826">
        <f t="shared" si="31"/>
        <v>0</v>
      </c>
      <c r="P120" s="308">
        <f t="shared" si="18"/>
      </c>
      <c r="Q120" s="309"/>
      <c r="R120" s="572"/>
      <c r="S120" s="573"/>
      <c r="T120" s="413">
        <f t="shared" si="19"/>
        <v>0</v>
      </c>
      <c r="U120" s="557">
        <f t="shared" si="32"/>
        <v>0</v>
      </c>
      <c r="V120" s="309"/>
      <c r="W120" s="572"/>
      <c r="X120" s="573"/>
      <c r="Y120" s="564">
        <f t="shared" si="33"/>
        <v>0</v>
      </c>
      <c r="Z120" s="391">
        <f t="shared" si="34"/>
        <v>0</v>
      </c>
      <c r="AA120" s="573"/>
      <c r="AB120" s="573"/>
      <c r="AC120" s="320"/>
      <c r="AD120" s="389">
        <f t="shared" si="17"/>
        <v>0</v>
      </c>
    </row>
    <row r="121" spans="1:30" ht="20.25" customHeight="1" thickBot="1">
      <c r="A121" s="519">
        <v>110</v>
      </c>
      <c r="I121" s="223"/>
      <c r="J121" s="226">
        <v>5205</v>
      </c>
      <c r="K121" s="227" t="s">
        <v>300</v>
      </c>
      <c r="L121" s="648"/>
      <c r="M121" s="646"/>
      <c r="N121" s="571"/>
      <c r="O121" s="826">
        <f t="shared" si="31"/>
        <v>0</v>
      </c>
      <c r="P121" s="308">
        <f t="shared" si="18"/>
      </c>
      <c r="Q121" s="309"/>
      <c r="R121" s="572"/>
      <c r="S121" s="573"/>
      <c r="T121" s="413">
        <f t="shared" si="19"/>
        <v>0</v>
      </c>
      <c r="U121" s="557">
        <f t="shared" si="32"/>
        <v>0</v>
      </c>
      <c r="V121" s="309"/>
      <c r="W121" s="572"/>
      <c r="X121" s="573"/>
      <c r="Y121" s="564">
        <f t="shared" si="33"/>
        <v>0</v>
      </c>
      <c r="Z121" s="391">
        <f t="shared" si="34"/>
        <v>0</v>
      </c>
      <c r="AA121" s="573"/>
      <c r="AB121" s="573"/>
      <c r="AC121" s="320"/>
      <c r="AD121" s="389">
        <f t="shared" si="17"/>
        <v>0</v>
      </c>
    </row>
    <row r="122" spans="1:30" ht="18.75" thickBot="1">
      <c r="A122" s="519">
        <v>111</v>
      </c>
      <c r="I122" s="223"/>
      <c r="J122" s="226">
        <v>5206</v>
      </c>
      <c r="K122" s="227" t="s">
        <v>301</v>
      </c>
      <c r="L122" s="648"/>
      <c r="M122" s="646"/>
      <c r="N122" s="571"/>
      <c r="O122" s="826">
        <f t="shared" si="31"/>
        <v>0</v>
      </c>
      <c r="P122" s="308">
        <f t="shared" si="18"/>
      </c>
      <c r="Q122" s="309"/>
      <c r="R122" s="572"/>
      <c r="S122" s="573"/>
      <c r="T122" s="413">
        <f t="shared" si="19"/>
        <v>0</v>
      </c>
      <c r="U122" s="557">
        <f t="shared" si="32"/>
        <v>0</v>
      </c>
      <c r="V122" s="309"/>
      <c r="W122" s="572"/>
      <c r="X122" s="573"/>
      <c r="Y122" s="564">
        <f t="shared" si="33"/>
        <v>0</v>
      </c>
      <c r="Z122" s="391">
        <f t="shared" si="34"/>
        <v>0</v>
      </c>
      <c r="AA122" s="573"/>
      <c r="AB122" s="573"/>
      <c r="AC122" s="320"/>
      <c r="AD122" s="389">
        <f t="shared" si="17"/>
        <v>0</v>
      </c>
    </row>
    <row r="123" spans="1:30" ht="18.75" thickBot="1">
      <c r="A123" s="519">
        <v>112</v>
      </c>
      <c r="I123" s="223"/>
      <c r="J123" s="228">
        <v>5219</v>
      </c>
      <c r="K123" s="229" t="s">
        <v>302</v>
      </c>
      <c r="L123" s="648"/>
      <c r="M123" s="646"/>
      <c r="N123" s="571"/>
      <c r="O123" s="826">
        <f t="shared" si="31"/>
        <v>0</v>
      </c>
      <c r="P123" s="308">
        <f t="shared" si="18"/>
      </c>
      <c r="Q123" s="309"/>
      <c r="R123" s="572"/>
      <c r="S123" s="573"/>
      <c r="T123" s="413">
        <f t="shared" si="19"/>
        <v>0</v>
      </c>
      <c r="U123" s="557">
        <f t="shared" si="32"/>
        <v>0</v>
      </c>
      <c r="V123" s="309"/>
      <c r="W123" s="572"/>
      <c r="X123" s="573"/>
      <c r="Y123" s="564">
        <f t="shared" si="33"/>
        <v>0</v>
      </c>
      <c r="Z123" s="391">
        <f t="shared" si="34"/>
        <v>0</v>
      </c>
      <c r="AA123" s="573"/>
      <c r="AB123" s="573"/>
      <c r="AC123" s="320"/>
      <c r="AD123" s="389">
        <f t="shared" si="17"/>
        <v>0</v>
      </c>
    </row>
    <row r="124" spans="1:30" ht="18.75" thickBot="1">
      <c r="A124" s="519">
        <v>113</v>
      </c>
      <c r="I124" s="222">
        <v>5300</v>
      </c>
      <c r="J124" s="1159" t="s">
        <v>303</v>
      </c>
      <c r="K124" s="1159"/>
      <c r="L124" s="647">
        <f>SUM(L125:L126)</f>
        <v>0</v>
      </c>
      <c r="M124" s="645">
        <f>SUM(M125:M126)</f>
        <v>0</v>
      </c>
      <c r="N124" s="568">
        <f>SUM(N125:N126)</f>
        <v>0</v>
      </c>
      <c r="O124" s="568">
        <f>SUM(O125:O126)</f>
        <v>0</v>
      </c>
      <c r="P124" s="308">
        <f t="shared" si="18"/>
      </c>
      <c r="Q124" s="309"/>
      <c r="R124" s="409">
        <f>SUM(R125:R126)</f>
        <v>0</v>
      </c>
      <c r="S124" s="410">
        <f>SUM(S125:S126)</f>
        <v>0</v>
      </c>
      <c r="T124" s="569">
        <f>SUM(T125:T126)</f>
        <v>0</v>
      </c>
      <c r="U124" s="570">
        <f>SUM(U125:U126)</f>
        <v>0</v>
      </c>
      <c r="V124" s="309"/>
      <c r="W124" s="409">
        <f aca="true" t="shared" si="35" ref="W124:AC124">SUM(W125:W126)</f>
        <v>0</v>
      </c>
      <c r="X124" s="410">
        <f t="shared" si="35"/>
        <v>0</v>
      </c>
      <c r="Y124" s="410">
        <f t="shared" si="35"/>
        <v>0</v>
      </c>
      <c r="Z124" s="410">
        <f t="shared" si="35"/>
        <v>0</v>
      </c>
      <c r="AA124" s="410">
        <f t="shared" si="35"/>
        <v>0</v>
      </c>
      <c r="AB124" s="410">
        <f t="shared" si="35"/>
        <v>0</v>
      </c>
      <c r="AC124" s="570">
        <f t="shared" si="35"/>
        <v>0</v>
      </c>
      <c r="AD124" s="389">
        <f t="shared" si="17"/>
        <v>0</v>
      </c>
    </row>
    <row r="125" spans="1:30" ht="32.25" thickBot="1">
      <c r="A125" s="519">
        <v>114</v>
      </c>
      <c r="I125" s="223"/>
      <c r="J125" s="224">
        <v>5301</v>
      </c>
      <c r="K125" s="225" t="s">
        <v>1909</v>
      </c>
      <c r="L125" s="648"/>
      <c r="M125" s="646"/>
      <c r="N125" s="571"/>
      <c r="O125" s="826">
        <f>M125+N125</f>
        <v>0</v>
      </c>
      <c r="P125" s="308">
        <f t="shared" si="18"/>
      </c>
      <c r="Q125" s="309"/>
      <c r="R125" s="572"/>
      <c r="S125" s="573"/>
      <c r="T125" s="413">
        <f t="shared" si="19"/>
        <v>0</v>
      </c>
      <c r="U125" s="557">
        <f>R125+S125-T125</f>
        <v>0</v>
      </c>
      <c r="V125" s="309"/>
      <c r="W125" s="572"/>
      <c r="X125" s="573"/>
      <c r="Y125" s="564">
        <f>+IF(+(R125+S125)&gt;=O125,+S125,+(+O125-R125))</f>
        <v>0</v>
      </c>
      <c r="Z125" s="391">
        <f>W125+X125-Y125</f>
        <v>0</v>
      </c>
      <c r="AA125" s="573"/>
      <c r="AB125" s="573"/>
      <c r="AC125" s="320"/>
      <c r="AD125" s="389">
        <f t="shared" si="17"/>
        <v>0</v>
      </c>
    </row>
    <row r="126" spans="1:30" ht="32.25" thickBot="1">
      <c r="A126" s="519">
        <v>115</v>
      </c>
      <c r="I126" s="223"/>
      <c r="J126" s="228">
        <v>5309</v>
      </c>
      <c r="K126" s="229" t="s">
        <v>304</v>
      </c>
      <c r="L126" s="648"/>
      <c r="M126" s="646"/>
      <c r="N126" s="571"/>
      <c r="O126" s="826">
        <f>M126+N126</f>
        <v>0</v>
      </c>
      <c r="P126" s="308">
        <f t="shared" si="18"/>
      </c>
      <c r="Q126" s="309"/>
      <c r="R126" s="572"/>
      <c r="S126" s="573"/>
      <c r="T126" s="413">
        <f t="shared" si="19"/>
        <v>0</v>
      </c>
      <c r="U126" s="557">
        <f>R126+S126-T126</f>
        <v>0</v>
      </c>
      <c r="V126" s="309"/>
      <c r="W126" s="572"/>
      <c r="X126" s="573"/>
      <c r="Y126" s="564">
        <f>+IF(+(R126+S126)&gt;=O126,+S126,+(+O126-R126))</f>
        <v>0</v>
      </c>
      <c r="Z126" s="391">
        <f>W126+X126-Y126</f>
        <v>0</v>
      </c>
      <c r="AA126" s="573"/>
      <c r="AB126" s="573"/>
      <c r="AC126" s="320"/>
      <c r="AD126" s="389">
        <f t="shared" si="17"/>
        <v>0</v>
      </c>
    </row>
    <row r="127" spans="1:30" ht="18.75" thickBot="1">
      <c r="A127" s="519">
        <v>116</v>
      </c>
      <c r="I127" s="222">
        <v>5400</v>
      </c>
      <c r="J127" s="1160" t="s">
        <v>1383</v>
      </c>
      <c r="K127" s="1160"/>
      <c r="L127" s="647"/>
      <c r="M127" s="644"/>
      <c r="N127" s="565"/>
      <c r="O127" s="826">
        <f>M127+N127</f>
        <v>0</v>
      </c>
      <c r="P127" s="308">
        <f t="shared" si="18"/>
      </c>
      <c r="Q127" s="309"/>
      <c r="R127" s="566"/>
      <c r="S127" s="567"/>
      <c r="T127" s="410">
        <f t="shared" si="19"/>
        <v>0</v>
      </c>
      <c r="U127" s="557">
        <f>R127+S127-T127</f>
        <v>0</v>
      </c>
      <c r="V127" s="309"/>
      <c r="W127" s="566"/>
      <c r="X127" s="567"/>
      <c r="Y127" s="564">
        <f>+IF(+(R127+S127)&gt;=O127,+S127,+(+O127-R127))</f>
        <v>0</v>
      </c>
      <c r="Z127" s="391">
        <f>W127+X127-Y127</f>
        <v>0</v>
      </c>
      <c r="AA127" s="567"/>
      <c r="AB127" s="567"/>
      <c r="AC127" s="320"/>
      <c r="AD127" s="389">
        <f t="shared" si="17"/>
        <v>0</v>
      </c>
    </row>
    <row r="128" spans="1:30" ht="18.75" thickBot="1">
      <c r="A128" s="519">
        <v>117</v>
      </c>
      <c r="I128" s="181">
        <v>5500</v>
      </c>
      <c r="J128" s="1161" t="s">
        <v>1384</v>
      </c>
      <c r="K128" s="1161"/>
      <c r="L128" s="597">
        <f>SUM(L129:L132)</f>
        <v>0</v>
      </c>
      <c r="M128" s="393">
        <f>SUM(M129:M132)</f>
        <v>0</v>
      </c>
      <c r="N128" s="317">
        <f>SUM(N129:N132)</f>
        <v>0</v>
      </c>
      <c r="O128" s="317">
        <f>SUM(O129:O132)</f>
        <v>0</v>
      </c>
      <c r="P128" s="308">
        <f t="shared" si="18"/>
      </c>
      <c r="Q128" s="309"/>
      <c r="R128" s="394">
        <f>SUM(R129:R132)</f>
        <v>0</v>
      </c>
      <c r="S128" s="395">
        <f>SUM(S129:S132)</f>
        <v>0</v>
      </c>
      <c r="T128" s="559">
        <f>SUM(T129:T132)</f>
        <v>0</v>
      </c>
      <c r="U128" s="560">
        <f>SUM(U129:U132)</f>
        <v>0</v>
      </c>
      <c r="V128" s="309"/>
      <c r="W128" s="394">
        <f aca="true" t="shared" si="36" ref="W128:AC128">SUM(W129:W132)</f>
        <v>0</v>
      </c>
      <c r="X128" s="395">
        <f t="shared" si="36"/>
        <v>0</v>
      </c>
      <c r="Y128" s="395">
        <f t="shared" si="36"/>
        <v>0</v>
      </c>
      <c r="Z128" s="395">
        <f t="shared" si="36"/>
        <v>0</v>
      </c>
      <c r="AA128" s="395">
        <f t="shared" si="36"/>
        <v>0</v>
      </c>
      <c r="AB128" s="395">
        <f t="shared" si="36"/>
        <v>0</v>
      </c>
      <c r="AC128" s="560">
        <f t="shared" si="36"/>
        <v>0</v>
      </c>
      <c r="AD128" s="389">
        <f t="shared" si="17"/>
        <v>0</v>
      </c>
    </row>
    <row r="129" spans="1:30" ht="18.75" thickBot="1">
      <c r="A129" s="519">
        <v>118</v>
      </c>
      <c r="I129" s="220"/>
      <c r="J129" s="186">
        <v>5501</v>
      </c>
      <c r="K129" s="210" t="s">
        <v>1385</v>
      </c>
      <c r="L129" s="593"/>
      <c r="M129" s="596"/>
      <c r="N129" s="310"/>
      <c r="O129" s="826">
        <f>M129+N129</f>
        <v>0</v>
      </c>
      <c r="P129" s="308">
        <f t="shared" si="18"/>
      </c>
      <c r="Q129" s="309"/>
      <c r="R129" s="556"/>
      <c r="S129" s="319"/>
      <c r="T129" s="391">
        <f t="shared" si="19"/>
        <v>0</v>
      </c>
      <c r="U129" s="557">
        <f>R129+S129-T129</f>
        <v>0</v>
      </c>
      <c r="V129" s="309"/>
      <c r="W129" s="556"/>
      <c r="X129" s="319"/>
      <c r="Y129" s="564">
        <f>+IF(+(R129+S129)&gt;=O129,+S129,+(+O129-R129))</f>
        <v>0</v>
      </c>
      <c r="Z129" s="391">
        <f>W129+X129-Y129</f>
        <v>0</v>
      </c>
      <c r="AA129" s="319"/>
      <c r="AB129" s="319"/>
      <c r="AC129" s="320"/>
      <c r="AD129" s="389">
        <f t="shared" si="17"/>
        <v>0</v>
      </c>
    </row>
    <row r="130" spans="1:30" ht="18.75" thickBot="1">
      <c r="A130" s="519">
        <v>119</v>
      </c>
      <c r="I130" s="220"/>
      <c r="J130" s="178">
        <v>5502</v>
      </c>
      <c r="K130" s="187" t="s">
        <v>1386</v>
      </c>
      <c r="L130" s="593"/>
      <c r="M130" s="596"/>
      <c r="N130" s="310"/>
      <c r="O130" s="826">
        <f>M130+N130</f>
        <v>0</v>
      </c>
      <c r="P130" s="308">
        <f t="shared" si="18"/>
      </c>
      <c r="Q130" s="309"/>
      <c r="R130" s="556"/>
      <c r="S130" s="319"/>
      <c r="T130" s="391">
        <f t="shared" si="19"/>
        <v>0</v>
      </c>
      <c r="U130" s="557">
        <f>R130+S130-T130</f>
        <v>0</v>
      </c>
      <c r="V130" s="309"/>
      <c r="W130" s="556"/>
      <c r="X130" s="319"/>
      <c r="Y130" s="564">
        <f>+IF(+(R130+S130)&gt;=O130,+S130,+(+O130-R130))</f>
        <v>0</v>
      </c>
      <c r="Z130" s="391">
        <f>W130+X130-Y130</f>
        <v>0</v>
      </c>
      <c r="AA130" s="319"/>
      <c r="AB130" s="319"/>
      <c r="AC130" s="320"/>
      <c r="AD130" s="389">
        <f t="shared" si="17"/>
        <v>0</v>
      </c>
    </row>
    <row r="131" spans="1:30" ht="32.25" thickBot="1">
      <c r="A131" s="519">
        <v>120</v>
      </c>
      <c r="I131" s="220"/>
      <c r="J131" s="178">
        <v>5503</v>
      </c>
      <c r="K131" s="180" t="s">
        <v>1387</v>
      </c>
      <c r="L131" s="593"/>
      <c r="M131" s="596"/>
      <c r="N131" s="310"/>
      <c r="O131" s="826">
        <f>M131+N131</f>
        <v>0</v>
      </c>
      <c r="P131" s="308">
        <f t="shared" si="18"/>
      </c>
      <c r="Q131" s="309"/>
      <c r="R131" s="556"/>
      <c r="S131" s="319"/>
      <c r="T131" s="391">
        <f t="shared" si="19"/>
        <v>0</v>
      </c>
      <c r="U131" s="557">
        <f>R131+S131-T131</f>
        <v>0</v>
      </c>
      <c r="V131" s="309"/>
      <c r="W131" s="556"/>
      <c r="X131" s="319"/>
      <c r="Y131" s="564">
        <f>+IF(+(R131+S131)&gt;=O131,+S131,+(+O131-R131))</f>
        <v>0</v>
      </c>
      <c r="Z131" s="391">
        <f>W131+X131-Y131</f>
        <v>0</v>
      </c>
      <c r="AA131" s="319"/>
      <c r="AB131" s="319"/>
      <c r="AC131" s="320"/>
      <c r="AD131" s="389">
        <f t="shared" si="17"/>
        <v>0</v>
      </c>
    </row>
    <row r="132" spans="1:30" ht="18.75" thickBot="1">
      <c r="A132" s="519">
        <v>121</v>
      </c>
      <c r="I132" s="220"/>
      <c r="J132" s="178">
        <v>5504</v>
      </c>
      <c r="K132" s="187" t="s">
        <v>1388</v>
      </c>
      <c r="L132" s="593"/>
      <c r="M132" s="596"/>
      <c r="N132" s="310"/>
      <c r="O132" s="826">
        <f>M132+N132</f>
        <v>0</v>
      </c>
      <c r="P132" s="308">
        <f t="shared" si="18"/>
      </c>
      <c r="Q132" s="309"/>
      <c r="R132" s="556"/>
      <c r="S132" s="319"/>
      <c r="T132" s="391">
        <f t="shared" si="19"/>
        <v>0</v>
      </c>
      <c r="U132" s="557">
        <f>R132+S132-T132</f>
        <v>0</v>
      </c>
      <c r="V132" s="309"/>
      <c r="W132" s="556"/>
      <c r="X132" s="319"/>
      <c r="Y132" s="564">
        <f>+IF(+(R132+S132)&gt;=O132,+S132,+(+O132-R132))</f>
        <v>0</v>
      </c>
      <c r="Z132" s="391">
        <f>W132+X132-Y132</f>
        <v>0</v>
      </c>
      <c r="AA132" s="319"/>
      <c r="AB132" s="319"/>
      <c r="AC132" s="320"/>
      <c r="AD132" s="389">
        <f t="shared" si="17"/>
        <v>0</v>
      </c>
    </row>
    <row r="133" spans="1:30" ht="18.75" customHeight="1" thickBot="1">
      <c r="A133" s="519">
        <v>122</v>
      </c>
      <c r="I133" s="222">
        <v>5700</v>
      </c>
      <c r="J133" s="1162" t="s">
        <v>1389</v>
      </c>
      <c r="K133" s="1163"/>
      <c r="L133" s="647">
        <f>SUM(L134:L136)</f>
        <v>0</v>
      </c>
      <c r="M133" s="645">
        <f>SUM(M134:M136)</f>
        <v>0</v>
      </c>
      <c r="N133" s="568">
        <f>SUM(N134:N136)</f>
        <v>0</v>
      </c>
      <c r="O133" s="568">
        <f>SUM(O134:O136)</f>
        <v>0</v>
      </c>
      <c r="P133" s="308">
        <f t="shared" si="18"/>
      </c>
      <c r="Q133" s="309"/>
      <c r="R133" s="409">
        <f>SUM(R134:R136)</f>
        <v>0</v>
      </c>
      <c r="S133" s="410">
        <f>SUM(S134:S136)</f>
        <v>0</v>
      </c>
      <c r="T133" s="569">
        <f>SUM(T134:T135)</f>
        <v>0</v>
      </c>
      <c r="U133" s="570">
        <f>SUM(U134:U136)</f>
        <v>0</v>
      </c>
      <c r="V133" s="309"/>
      <c r="W133" s="409">
        <f>SUM(W134:W136)</f>
        <v>0</v>
      </c>
      <c r="X133" s="410">
        <f>SUM(X134:X136)</f>
        <v>0</v>
      </c>
      <c r="Y133" s="410">
        <f>SUM(Y134:Y136)</f>
        <v>0</v>
      </c>
      <c r="Z133" s="410">
        <f>SUM(Z134:Z136)</f>
        <v>0</v>
      </c>
      <c r="AA133" s="410">
        <f>SUM(AA134:AA136)</f>
        <v>0</v>
      </c>
      <c r="AB133" s="410">
        <f>SUM(AB134:AB135)</f>
        <v>0</v>
      </c>
      <c r="AC133" s="570">
        <f>SUM(AC134:AC136)</f>
        <v>0</v>
      </c>
      <c r="AD133" s="389">
        <f t="shared" si="17"/>
        <v>0</v>
      </c>
    </row>
    <row r="134" spans="1:30" ht="20.25" customHeight="1" thickBot="1">
      <c r="A134" s="519">
        <v>123</v>
      </c>
      <c r="I134" s="223"/>
      <c r="J134" s="224">
        <v>5701</v>
      </c>
      <c r="K134" s="225" t="s">
        <v>1390</v>
      </c>
      <c r="L134" s="648"/>
      <c r="M134" s="646"/>
      <c r="N134" s="571"/>
      <c r="O134" s="826">
        <f>M134+N134</f>
        <v>0</v>
      </c>
      <c r="P134" s="308">
        <f t="shared" si="18"/>
      </c>
      <c r="Q134" s="309"/>
      <c r="R134" s="572"/>
      <c r="S134" s="573"/>
      <c r="T134" s="413">
        <f t="shared" si="19"/>
        <v>0</v>
      </c>
      <c r="U134" s="557">
        <f>R134+S134-T134</f>
        <v>0</v>
      </c>
      <c r="V134" s="309"/>
      <c r="W134" s="572"/>
      <c r="X134" s="573"/>
      <c r="Y134" s="564">
        <f>+IF(+(R134+S134)&gt;=O134,+S134,+(+O134-R134))</f>
        <v>0</v>
      </c>
      <c r="Z134" s="391">
        <f>W134+X134-Y134</f>
        <v>0</v>
      </c>
      <c r="AA134" s="573"/>
      <c r="AB134" s="573"/>
      <c r="AC134" s="320"/>
      <c r="AD134" s="389">
        <f t="shared" si="17"/>
        <v>0</v>
      </c>
    </row>
    <row r="135" spans="1:30" ht="30.75" customHeight="1" thickBot="1">
      <c r="A135" s="519">
        <v>124</v>
      </c>
      <c r="I135" s="223"/>
      <c r="J135" s="228">
        <v>5702</v>
      </c>
      <c r="K135" s="229" t="s">
        <v>1391</v>
      </c>
      <c r="L135" s="648"/>
      <c r="M135" s="646"/>
      <c r="N135" s="571"/>
      <c r="O135" s="826">
        <f>M135+N135</f>
        <v>0</v>
      </c>
      <c r="P135" s="308">
        <f t="shared" si="18"/>
      </c>
      <c r="Q135" s="309"/>
      <c r="R135" s="572"/>
      <c r="S135" s="573"/>
      <c r="T135" s="413">
        <f t="shared" si="19"/>
        <v>0</v>
      </c>
      <c r="U135" s="557">
        <f>R135+S135-T135</f>
        <v>0</v>
      </c>
      <c r="V135" s="309"/>
      <c r="W135" s="572"/>
      <c r="X135" s="573"/>
      <c r="Y135" s="564">
        <f>+IF(+(R135+S135)&gt;=O135,+S135,+(+O135-R135))</f>
        <v>0</v>
      </c>
      <c r="Z135" s="391">
        <f>W135+X135-Y135</f>
        <v>0</v>
      </c>
      <c r="AA135" s="573"/>
      <c r="AB135" s="573"/>
      <c r="AC135" s="320"/>
      <c r="AD135" s="389">
        <f t="shared" si="17"/>
        <v>0</v>
      </c>
    </row>
    <row r="136" spans="1:30" ht="19.5" thickBot="1">
      <c r="A136" s="519">
        <v>125</v>
      </c>
      <c r="I136" s="177"/>
      <c r="J136" s="230">
        <v>4071</v>
      </c>
      <c r="K136" s="620" t="s">
        <v>1392</v>
      </c>
      <c r="L136" s="593"/>
      <c r="M136" s="608"/>
      <c r="N136" s="343"/>
      <c r="O136" s="826">
        <f>M136+N136</f>
        <v>0</v>
      </c>
      <c r="P136" s="308">
        <f t="shared" si="18"/>
      </c>
      <c r="Q136" s="309"/>
      <c r="R136" s="415"/>
      <c r="S136" s="397"/>
      <c r="T136" s="397"/>
      <c r="U136" s="574"/>
      <c r="V136" s="309"/>
      <c r="W136" s="392"/>
      <c r="X136" s="397"/>
      <c r="Y136" s="397"/>
      <c r="Z136" s="397"/>
      <c r="AA136" s="397"/>
      <c r="AB136" s="397"/>
      <c r="AC136" s="558"/>
      <c r="AD136" s="389">
        <f t="shared" si="17"/>
        <v>0</v>
      </c>
    </row>
    <row r="137" spans="1:30" ht="15.75">
      <c r="A137" s="519">
        <v>126</v>
      </c>
      <c r="I137" s="220"/>
      <c r="J137" s="231"/>
      <c r="K137" s="417"/>
      <c r="L137" s="314"/>
      <c r="M137" s="314"/>
      <c r="N137" s="314"/>
      <c r="O137" s="315"/>
      <c r="P137" s="308">
        <f t="shared" si="18"/>
      </c>
      <c r="Q137" s="309"/>
      <c r="R137" s="575"/>
      <c r="S137" s="576"/>
      <c r="T137" s="404"/>
      <c r="U137" s="405"/>
      <c r="V137" s="309"/>
      <c r="W137" s="575"/>
      <c r="X137" s="576"/>
      <c r="Y137" s="404"/>
      <c r="Z137" s="404"/>
      <c r="AA137" s="576"/>
      <c r="AB137" s="404"/>
      <c r="AC137" s="405"/>
      <c r="AD137" s="405"/>
    </row>
    <row r="138" spans="1:30" ht="19.5" thickBot="1">
      <c r="A138" s="519">
        <v>127</v>
      </c>
      <c r="I138" s="577">
        <v>98</v>
      </c>
      <c r="J138" s="1164" t="s">
        <v>1393</v>
      </c>
      <c r="K138" s="1165"/>
      <c r="L138" s="597"/>
      <c r="M138" s="602"/>
      <c r="N138" s="324"/>
      <c r="O138" s="826">
        <f>M138+N138</f>
        <v>0</v>
      </c>
      <c r="P138" s="308">
        <f t="shared" si="18"/>
      </c>
      <c r="Q138" s="309"/>
      <c r="R138" s="563"/>
      <c r="S138" s="321"/>
      <c r="T138" s="395">
        <f t="shared" si="19"/>
        <v>0</v>
      </c>
      <c r="U138" s="557">
        <f>R138+S138-T138</f>
        <v>0</v>
      </c>
      <c r="V138" s="309"/>
      <c r="W138" s="563"/>
      <c r="X138" s="321"/>
      <c r="Y138" s="564">
        <f>+IF(+(R138+S138)&gt;=O138,+S138,+(+O138-R138))</f>
        <v>0</v>
      </c>
      <c r="Z138" s="391">
        <f>W138+X138-Y138</f>
        <v>0</v>
      </c>
      <c r="AA138" s="321"/>
      <c r="AB138" s="321"/>
      <c r="AC138" s="320"/>
      <c r="AD138" s="389">
        <f t="shared" si="17"/>
        <v>0</v>
      </c>
    </row>
    <row r="139" spans="1:30" ht="15.75">
      <c r="A139" s="519">
        <v>128</v>
      </c>
      <c r="I139" s="232"/>
      <c r="J139" s="419" t="s">
        <v>1394</v>
      </c>
      <c r="K139" s="420"/>
      <c r="L139" s="515"/>
      <c r="M139" s="515"/>
      <c r="N139" s="515"/>
      <c r="O139" s="421"/>
      <c r="P139" s="308">
        <f t="shared" si="18"/>
      </c>
      <c r="Q139" s="309"/>
      <c r="R139" s="422"/>
      <c r="S139" s="423"/>
      <c r="T139" s="423"/>
      <c r="U139" s="424"/>
      <c r="V139" s="309"/>
      <c r="W139" s="422"/>
      <c r="X139" s="423"/>
      <c r="Y139" s="423"/>
      <c r="Z139" s="423"/>
      <c r="AA139" s="423"/>
      <c r="AB139" s="423"/>
      <c r="AC139" s="424"/>
      <c r="AD139" s="424"/>
    </row>
    <row r="140" spans="1:30" ht="15.75">
      <c r="A140" s="519">
        <v>129</v>
      </c>
      <c r="I140" s="232"/>
      <c r="J140" s="425" t="s">
        <v>1395</v>
      </c>
      <c r="K140" s="417"/>
      <c r="L140" s="503"/>
      <c r="M140" s="503"/>
      <c r="N140" s="503"/>
      <c r="O140" s="382"/>
      <c r="P140" s="308">
        <f t="shared" si="18"/>
      </c>
      <c r="Q140" s="309"/>
      <c r="R140" s="426"/>
      <c r="S140" s="427"/>
      <c r="T140" s="427"/>
      <c r="U140" s="428"/>
      <c r="V140" s="309"/>
      <c r="W140" s="426"/>
      <c r="X140" s="427"/>
      <c r="Y140" s="427"/>
      <c r="Z140" s="427"/>
      <c r="AA140" s="427"/>
      <c r="AB140" s="427"/>
      <c r="AC140" s="428"/>
      <c r="AD140" s="428"/>
    </row>
    <row r="141" spans="1:30" ht="16.5" thickBot="1">
      <c r="A141" s="519">
        <v>130</v>
      </c>
      <c r="I141" s="233"/>
      <c r="J141" s="429" t="s">
        <v>1396</v>
      </c>
      <c r="K141" s="430"/>
      <c r="L141" s="516"/>
      <c r="M141" s="516"/>
      <c r="N141" s="516"/>
      <c r="O141" s="384"/>
      <c r="P141" s="308">
        <f t="shared" si="18"/>
      </c>
      <c r="Q141" s="309"/>
      <c r="R141" s="431"/>
      <c r="S141" s="432"/>
      <c r="T141" s="432"/>
      <c r="U141" s="433"/>
      <c r="V141" s="309"/>
      <c r="W141" s="431"/>
      <c r="X141" s="432"/>
      <c r="Y141" s="432"/>
      <c r="Z141" s="432"/>
      <c r="AA141" s="432"/>
      <c r="AB141" s="432"/>
      <c r="AC141" s="433"/>
      <c r="AD141" s="433"/>
    </row>
    <row r="142" spans="1:30" ht="19.5" thickBot="1">
      <c r="A142" s="519">
        <v>131</v>
      </c>
      <c r="I142" s="234"/>
      <c r="J142" s="203" t="s">
        <v>709</v>
      </c>
      <c r="K142" s="235" t="s">
        <v>1397</v>
      </c>
      <c r="L142" s="346">
        <f>SUM(L30,L33,L39,L45,L46,L64,L68,L74,L77,L78,L79,L80,L81,L88,L95,L96,L97,L98,L105,L109,L110,L111,L112,L115,L116,L124,L127,L128,L133)+L138</f>
        <v>0</v>
      </c>
      <c r="M142" s="346">
        <f>SUM(M30,M33,M39,M45,M46,M64,M68,M74,M77,M78,M79,M80,M81,M88,M95,M96,M97,M98,M105,M109,M110,M111,M112,M115,M116,M124,M127,M128,M133)+M138</f>
        <v>0</v>
      </c>
      <c r="N142" s="346">
        <f>SUM(N30,N33,N39,N45,N46,N64,N68,N74,N77,N78,N79,N80,N81,N88,N95,N96,N97,N98,N105,N109,N110,N111,N112,N115,N116,N124,N127,N128,N133)+N138</f>
        <v>0</v>
      </c>
      <c r="O142" s="346">
        <f>SUM(O30,O33,O39,O45,O46,O64,O68,O74,O77,O78,O79,O80,O81,O88,O95,O96,O97,O98,O105,O109,O110,O111,O112,O115,O116,O124,O127,O128,O133)+O138</f>
        <v>0</v>
      </c>
      <c r="P142" s="308">
        <f t="shared" si="18"/>
      </c>
      <c r="Q142" s="578" t="str">
        <f>LEFT(J27,1)</f>
        <v>0</v>
      </c>
      <c r="R142" s="346">
        <f>SUM(R30,R33,R39,R45,R46,R64,R68,R74,R77,R78,R79,R80,R81,R88,R95,R96,R97,R98,R105,R109,R110,R111,R112,R115,R116,R124,R127,R128,R133)+R138</f>
        <v>0</v>
      </c>
      <c r="S142" s="346">
        <f>SUM(S30,S33,S39,S45,S46,S64,S68,S74,S77,S78,S79,S80,S81,S88,S95,S96,S97,S98,S105,S109,S110,S111,S112,S115,S116,S124,S127,S128,S133)+S138</f>
        <v>0</v>
      </c>
      <c r="T142" s="346">
        <f>SUM(T30,T33,T39,T45,T46,T64,T68,T74,T77,T78,T79,T80,T81,T88,T95,T96,T97,T98,T105,T109,T110,T111,T112,T115,T116,T124,T127,T128,T133)+T138</f>
        <v>0</v>
      </c>
      <c r="U142" s="346">
        <f>SUM(U30,U33,U39,U45,U46,U64,U68,U74,U77,U78,U79,U80,U81,U88,U95,U96,U97,U98,U105,U109,U110,U111,U112,U115,U116,U124,U127,U128,U133)+U138</f>
        <v>0</v>
      </c>
      <c r="V142" s="282"/>
      <c r="W142" s="346">
        <f aca="true" t="shared" si="37" ref="W142:AB142">SUM(W30,W33,W39,W45,W46,W64,W68,W74,W77,W78,W79,W80,W81,W88,W95,W96,W97,W98,W105,W109,W110,W111,W112,W115,W116,W124,W127,W128,W133)+W138</f>
        <v>0</v>
      </c>
      <c r="X142" s="346">
        <f t="shared" si="37"/>
        <v>0</v>
      </c>
      <c r="Y142" s="346">
        <f t="shared" si="37"/>
        <v>0</v>
      </c>
      <c r="Z142" s="346">
        <f t="shared" si="37"/>
        <v>0</v>
      </c>
      <c r="AA142" s="346">
        <f t="shared" si="37"/>
        <v>0</v>
      </c>
      <c r="AB142" s="346">
        <f t="shared" si="37"/>
        <v>0</v>
      </c>
      <c r="AC142" s="346">
        <f>SUM(AC30,AC33,AC39,AC45,AC46,AC64,AC68,AC74,AC77,AC78,AC79,AC80,AC81,AC88,AC95,AC96,AC97,AC98,AC105,AC109,AC110,AC111,AC112,AC115,AC116,AC124,AC127,AC128,AC133)+AC138</f>
        <v>0</v>
      </c>
      <c r="AD142" s="389">
        <f>Z142-AA142-AB142-AC142</f>
        <v>0</v>
      </c>
    </row>
    <row r="143" spans="1:29" ht="15.75">
      <c r="A143" s="519">
        <v>132</v>
      </c>
      <c r="I143" s="193"/>
      <c r="J143" s="236"/>
      <c r="K143" s="276"/>
      <c r="L143" s="275"/>
      <c r="M143" s="275"/>
      <c r="N143" s="275"/>
      <c r="O143" s="279"/>
      <c r="P143" s="281">
        <f>P142</f>
      </c>
      <c r="Q143" s="282"/>
      <c r="R143" s="275"/>
      <c r="S143" s="275"/>
      <c r="T143" s="279"/>
      <c r="U143" s="279"/>
      <c r="W143" s="275"/>
      <c r="X143" s="275"/>
      <c r="Y143" s="279"/>
      <c r="Z143" s="279"/>
      <c r="AA143" s="275"/>
      <c r="AB143" s="279"/>
      <c r="AC143" s="279"/>
    </row>
    <row r="144" spans="1:29" ht="15.75">
      <c r="A144" s="519">
        <v>133</v>
      </c>
      <c r="I144" s="436"/>
      <c r="J144" s="437"/>
      <c r="K144" s="438"/>
      <c r="L144" s="348"/>
      <c r="M144" s="348"/>
      <c r="N144" s="348"/>
      <c r="O144" s="354"/>
      <c r="P144" s="281">
        <f>P142</f>
      </c>
      <c r="Q144" s="282"/>
      <c r="R144" s="348"/>
      <c r="S144" s="348"/>
      <c r="T144" s="354"/>
      <c r="U144" s="354"/>
      <c r="W144" s="348"/>
      <c r="X144" s="348"/>
      <c r="Y144" s="354"/>
      <c r="Z144" s="354"/>
      <c r="AA144" s="348"/>
      <c r="AB144" s="354"/>
      <c r="AC144" s="354"/>
    </row>
    <row r="145" spans="1:29" ht="15.75">
      <c r="A145" s="519">
        <v>134</v>
      </c>
      <c r="I145" s="275"/>
      <c r="J145" s="287"/>
      <c r="K145" s="288"/>
      <c r="L145" s="348"/>
      <c r="M145" s="348"/>
      <c r="N145" s="348"/>
      <c r="O145" s="354"/>
      <c r="P145" s="281">
        <f>P142</f>
      </c>
      <c r="Q145" s="282"/>
      <c r="R145" s="348"/>
      <c r="S145" s="348"/>
      <c r="T145" s="354"/>
      <c r="U145" s="354"/>
      <c r="W145" s="348"/>
      <c r="X145" s="348"/>
      <c r="Y145" s="354"/>
      <c r="Z145" s="354"/>
      <c r="AA145" s="348"/>
      <c r="AB145" s="354"/>
      <c r="AC145" s="354"/>
    </row>
    <row r="146" spans="1:29" ht="15.75">
      <c r="A146" s="519">
        <v>135</v>
      </c>
      <c r="I146" s="1155">
        <f>$B$7</f>
        <v>0</v>
      </c>
      <c r="J146" s="1155"/>
      <c r="K146" s="1155"/>
      <c r="L146" s="348"/>
      <c r="M146" s="348"/>
      <c r="N146" s="348"/>
      <c r="O146" s="354"/>
      <c r="P146" s="281">
        <f>P142</f>
      </c>
      <c r="Q146" s="282"/>
      <c r="R146" s="348"/>
      <c r="S146" s="348"/>
      <c r="T146" s="354"/>
      <c r="U146" s="354"/>
      <c r="W146" s="348"/>
      <c r="X146" s="348"/>
      <c r="Y146" s="354"/>
      <c r="Z146" s="354"/>
      <c r="AA146" s="348"/>
      <c r="AB146" s="354"/>
      <c r="AC146" s="354"/>
    </row>
    <row r="147" spans="1:29" ht="15.75">
      <c r="A147" s="519">
        <v>136</v>
      </c>
      <c r="I147" s="275"/>
      <c r="J147" s="287"/>
      <c r="K147" s="288"/>
      <c r="L147" s="349" t="s">
        <v>1133</v>
      </c>
      <c r="M147" s="349" t="s">
        <v>987</v>
      </c>
      <c r="N147" s="348"/>
      <c r="O147" s="354"/>
      <c r="P147" s="281">
        <f>P142</f>
      </c>
      <c r="Q147" s="282"/>
      <c r="R147" s="348"/>
      <c r="S147" s="348"/>
      <c r="T147" s="354"/>
      <c r="U147" s="354"/>
      <c r="W147" s="348"/>
      <c r="X147" s="348"/>
      <c r="Y147" s="354"/>
      <c r="Z147" s="354"/>
      <c r="AA147" s="348"/>
      <c r="AB147" s="354"/>
      <c r="AC147" s="354"/>
    </row>
    <row r="148" spans="1:29" ht="39" customHeight="1">
      <c r="A148" s="519">
        <v>137</v>
      </c>
      <c r="I148" s="1156">
        <f>$B$9</f>
        <v>0</v>
      </c>
      <c r="J148" s="1156"/>
      <c r="K148" s="1156"/>
      <c r="L148" s="350">
        <f>$E$9</f>
        <v>0</v>
      </c>
      <c r="M148" s="351">
        <f>$F$9</f>
        <v>0</v>
      </c>
      <c r="N148" s="348"/>
      <c r="O148" s="354"/>
      <c r="P148" s="281">
        <f>P142</f>
      </c>
      <c r="Q148" s="282"/>
      <c r="R148" s="348"/>
      <c r="S148" s="348"/>
      <c r="T148" s="354"/>
      <c r="U148" s="354"/>
      <c r="W148" s="348"/>
      <c r="X148" s="348"/>
      <c r="Y148" s="354"/>
      <c r="Z148" s="354"/>
      <c r="AA148" s="348"/>
      <c r="AB148" s="354"/>
      <c r="AC148" s="354"/>
    </row>
    <row r="149" spans="1:29" ht="15.75">
      <c r="A149" s="519">
        <v>138</v>
      </c>
      <c r="I149" s="291">
        <f>$B$10</f>
        <v>0</v>
      </c>
      <c r="J149" s="275"/>
      <c r="K149" s="276"/>
      <c r="L149" s="348"/>
      <c r="M149" s="352">
        <f>$F$10</f>
        <v>0</v>
      </c>
      <c r="N149" s="348"/>
      <c r="O149" s="354"/>
      <c r="P149" s="281">
        <f>P142</f>
      </c>
      <c r="Q149" s="282"/>
      <c r="R149" s="348"/>
      <c r="S149" s="348"/>
      <c r="T149" s="354"/>
      <c r="U149" s="354"/>
      <c r="W149" s="348"/>
      <c r="X149" s="348"/>
      <c r="Y149" s="354"/>
      <c r="Z149" s="354"/>
      <c r="AA149" s="348"/>
      <c r="AB149" s="354"/>
      <c r="AC149" s="354"/>
    </row>
    <row r="150" spans="1:29" ht="16.5" thickBot="1">
      <c r="A150" s="519">
        <v>139</v>
      </c>
      <c r="I150" s="291"/>
      <c r="J150" s="275"/>
      <c r="K150" s="276"/>
      <c r="L150" s="353"/>
      <c r="M150" s="348"/>
      <c r="N150" s="348"/>
      <c r="O150" s="354"/>
      <c r="P150" s="281">
        <f>P142</f>
      </c>
      <c r="Q150" s="282"/>
      <c r="R150" s="348"/>
      <c r="S150" s="348"/>
      <c r="T150" s="354"/>
      <c r="U150" s="354"/>
      <c r="W150" s="348"/>
      <c r="X150" s="348"/>
      <c r="Y150" s="354"/>
      <c r="Z150" s="354"/>
      <c r="AA150" s="348"/>
      <c r="AB150" s="354"/>
      <c r="AC150" s="354"/>
    </row>
    <row r="151" spans="1:29" ht="17.25" thickBot="1" thickTop="1">
      <c r="A151" s="519">
        <v>140</v>
      </c>
      <c r="I151" s="1156">
        <f>$B$12</f>
        <v>0</v>
      </c>
      <c r="J151" s="1156"/>
      <c r="K151" s="1156"/>
      <c r="L151" s="348" t="s">
        <v>1135</v>
      </c>
      <c r="M151" s="355">
        <f>$F$12</f>
        <v>0</v>
      </c>
      <c r="N151" s="348"/>
      <c r="O151" s="354"/>
      <c r="P151" s="281">
        <f>P142</f>
      </c>
      <c r="Q151" s="282"/>
      <c r="R151" s="348"/>
      <c r="S151" s="348"/>
      <c r="T151" s="354"/>
      <c r="U151" s="354"/>
      <c r="W151" s="348"/>
      <c r="X151" s="348"/>
      <c r="Y151" s="354"/>
      <c r="Z151" s="354"/>
      <c r="AA151" s="348"/>
      <c r="AB151" s="354"/>
      <c r="AC151" s="354"/>
    </row>
    <row r="152" spans="1:29" ht="16.5" thickTop="1">
      <c r="A152" s="519">
        <v>141</v>
      </c>
      <c r="I152" s="291">
        <f>$B$13</f>
        <v>0</v>
      </c>
      <c r="J152" s="275"/>
      <c r="K152" s="276"/>
      <c r="L152" s="353" t="s">
        <v>1137</v>
      </c>
      <c r="M152" s="348"/>
      <c r="N152" s="348"/>
      <c r="O152" s="354"/>
      <c r="P152" s="281">
        <f>P142</f>
      </c>
      <c r="Q152" s="282"/>
      <c r="R152" s="348"/>
      <c r="S152" s="348"/>
      <c r="T152" s="354"/>
      <c r="U152" s="354"/>
      <c r="W152" s="348"/>
      <c r="X152" s="348"/>
      <c r="Y152" s="354"/>
      <c r="Z152" s="354"/>
      <c r="AA152" s="348"/>
      <c r="AB152" s="354"/>
      <c r="AC152" s="354"/>
    </row>
    <row r="153" spans="1:29" ht="15.75">
      <c r="A153" s="519">
        <v>142</v>
      </c>
      <c r="I153" s="291"/>
      <c r="J153" s="275"/>
      <c r="K153" s="276"/>
      <c r="L153" s="347"/>
      <c r="M153" s="347"/>
      <c r="N153" s="347"/>
      <c r="O153" s="503"/>
      <c r="P153" s="281">
        <f>P142</f>
      </c>
      <c r="Q153" s="282"/>
      <c r="R153" s="348"/>
      <c r="S153" s="348"/>
      <c r="T153" s="354"/>
      <c r="U153" s="354"/>
      <c r="W153" s="348"/>
      <c r="X153" s="348"/>
      <c r="Y153" s="354"/>
      <c r="Z153" s="354"/>
      <c r="AA153" s="348"/>
      <c r="AB153" s="354"/>
      <c r="AC153" s="354"/>
    </row>
    <row r="154" spans="1:29" ht="16.5" thickBot="1">
      <c r="A154" s="519">
        <v>143</v>
      </c>
      <c r="I154" s="436"/>
      <c r="J154" s="579"/>
      <c r="K154" s="580" t="s">
        <v>1478</v>
      </c>
      <c r="L154" s="348"/>
      <c r="M154" s="353" t="s">
        <v>1138</v>
      </c>
      <c r="N154" s="353"/>
      <c r="O154" s="503"/>
      <c r="P154" s="281">
        <f>P142</f>
      </c>
      <c r="Q154" s="282"/>
      <c r="R154" s="348"/>
      <c r="S154" s="348"/>
      <c r="T154" s="354"/>
      <c r="U154" s="354"/>
      <c r="W154" s="348"/>
      <c r="X154" s="348"/>
      <c r="Y154" s="354"/>
      <c r="Z154" s="354"/>
      <c r="AA154" s="348"/>
      <c r="AB154" s="354"/>
      <c r="AC154" s="354"/>
    </row>
    <row r="155" spans="1:20" ht="16.5" thickBot="1">
      <c r="A155" s="519">
        <v>144</v>
      </c>
      <c r="I155" s="440" t="s">
        <v>1399</v>
      </c>
      <c r="J155" s="441" t="s">
        <v>1400</v>
      </c>
      <c r="K155" s="442" t="s">
        <v>1401</v>
      </c>
      <c r="L155" s="443" t="s">
        <v>1402</v>
      </c>
      <c r="M155" s="443" t="s">
        <v>1403</v>
      </c>
      <c r="N155" s="450"/>
      <c r="O155" s="451"/>
      <c r="P155" s="281">
        <f>P142</f>
      </c>
      <c r="Q155" s="282"/>
      <c r="R155" s="523"/>
      <c r="T155" s="523"/>
    </row>
    <row r="156" spans="1:20" ht="16.5" thickBot="1">
      <c r="A156" s="519">
        <v>145</v>
      </c>
      <c r="I156" s="440"/>
      <c r="J156" s="441" t="s">
        <v>1404</v>
      </c>
      <c r="K156" s="442" t="s">
        <v>1405</v>
      </c>
      <c r="L156" s="581"/>
      <c r="M156" s="581"/>
      <c r="N156" s="450"/>
      <c r="O156" s="451"/>
      <c r="P156" s="880">
        <f>(IF($E156&lt;&gt;0,$I$2,IF($F156&lt;&gt;0,$I$2,"")))</f>
      </c>
      <c r="Q156" s="282"/>
      <c r="R156" s="523"/>
      <c r="T156" s="523"/>
    </row>
    <row r="157" spans="1:20" ht="16.5" thickBot="1">
      <c r="A157" s="519">
        <v>146</v>
      </c>
      <c r="I157" s="440"/>
      <c r="J157" s="441" t="s">
        <v>1406</v>
      </c>
      <c r="K157" s="442" t="s">
        <v>1407</v>
      </c>
      <c r="L157" s="581"/>
      <c r="M157" s="581"/>
      <c r="N157" s="450"/>
      <c r="O157" s="451"/>
      <c r="P157" s="880">
        <f aca="true" t="shared" si="38" ref="P157:P177">(IF($E157&lt;&gt;0,$I$2,IF($F157&lt;&gt;0,$I$2,"")))</f>
      </c>
      <c r="Q157" s="282"/>
      <c r="R157" s="523"/>
      <c r="T157" s="523"/>
    </row>
    <row r="158" spans="1:20" ht="18.75" customHeight="1" thickBot="1">
      <c r="A158" s="519">
        <v>147</v>
      </c>
      <c r="I158" s="440"/>
      <c r="J158" s="441" t="s">
        <v>1408</v>
      </c>
      <c r="K158" s="442" t="s">
        <v>1409</v>
      </c>
      <c r="L158" s="581"/>
      <c r="M158" s="581"/>
      <c r="N158" s="450"/>
      <c r="O158" s="451"/>
      <c r="P158" s="880">
        <f t="shared" si="38"/>
      </c>
      <c r="Q158" s="282"/>
      <c r="R158" s="523"/>
      <c r="T158" s="523"/>
    </row>
    <row r="159" spans="1:20" ht="16.5" thickBot="1">
      <c r="A159" s="519">
        <v>148</v>
      </c>
      <c r="I159" s="440"/>
      <c r="J159" s="441" t="s">
        <v>1410</v>
      </c>
      <c r="K159" s="442" t="s">
        <v>1411</v>
      </c>
      <c r="L159" s="581"/>
      <c r="M159" s="581"/>
      <c r="N159" s="450"/>
      <c r="O159" s="451"/>
      <c r="P159" s="880">
        <f t="shared" si="38"/>
      </c>
      <c r="Q159" s="282"/>
      <c r="R159" s="523"/>
      <c r="T159" s="523"/>
    </row>
    <row r="160" spans="1:20" ht="16.5" thickBot="1">
      <c r="A160" s="519">
        <v>149</v>
      </c>
      <c r="I160" s="440"/>
      <c r="J160" s="441" t="s">
        <v>1412</v>
      </c>
      <c r="K160" s="442" t="s">
        <v>1407</v>
      </c>
      <c r="L160" s="581"/>
      <c r="M160" s="581"/>
      <c r="N160" s="450"/>
      <c r="O160" s="451"/>
      <c r="P160" s="880">
        <f t="shared" si="38"/>
      </c>
      <c r="Q160" s="282"/>
      <c r="R160" s="523"/>
      <c r="T160" s="523"/>
    </row>
    <row r="161" spans="1:20" ht="16.5" thickBot="1">
      <c r="A161" s="519">
        <v>150</v>
      </c>
      <c r="I161" s="440"/>
      <c r="J161" s="441" t="s">
        <v>1413</v>
      </c>
      <c r="K161" s="442" t="s">
        <v>1414</v>
      </c>
      <c r="L161" s="581"/>
      <c r="M161" s="581"/>
      <c r="N161" s="450"/>
      <c r="O161" s="451"/>
      <c r="P161" s="880">
        <f t="shared" si="38"/>
      </c>
      <c r="Q161" s="282"/>
      <c r="R161" s="523"/>
      <c r="T161" s="523"/>
    </row>
    <row r="162" spans="1:20" ht="16.5" thickBot="1">
      <c r="A162" s="519">
        <v>151</v>
      </c>
      <c r="I162" s="440"/>
      <c r="J162" s="441" t="s">
        <v>1415</v>
      </c>
      <c r="K162" s="442" t="s">
        <v>1416</v>
      </c>
      <c r="L162" s="581"/>
      <c r="M162" s="581"/>
      <c r="N162" s="450"/>
      <c r="O162" s="451"/>
      <c r="P162" s="880">
        <f t="shared" si="38"/>
      </c>
      <c r="Q162" s="282"/>
      <c r="R162" s="523"/>
      <c r="T162" s="523"/>
    </row>
    <row r="163" spans="1:20" ht="16.5" thickBot="1">
      <c r="A163" s="519">
        <v>152</v>
      </c>
      <c r="I163" s="440"/>
      <c r="J163" s="441" t="s">
        <v>1417</v>
      </c>
      <c r="K163" s="442" t="s">
        <v>1418</v>
      </c>
      <c r="L163" s="581"/>
      <c r="M163" s="581"/>
      <c r="N163" s="450"/>
      <c r="O163" s="451"/>
      <c r="P163" s="880">
        <f t="shared" si="38"/>
      </c>
      <c r="Q163" s="282"/>
      <c r="R163" s="523"/>
      <c r="T163" s="523"/>
    </row>
    <row r="164" spans="1:20" ht="16.5" thickBot="1">
      <c r="A164" s="519">
        <v>153</v>
      </c>
      <c r="I164" s="440"/>
      <c r="J164" s="441" t="s">
        <v>1419</v>
      </c>
      <c r="K164" s="442" t="s">
        <v>1420</v>
      </c>
      <c r="L164" s="581"/>
      <c r="M164" s="581"/>
      <c r="N164" s="450"/>
      <c r="O164" s="451"/>
      <c r="P164" s="880">
        <f t="shared" si="38"/>
      </c>
      <c r="Q164" s="282"/>
      <c r="R164" s="523"/>
      <c r="T164" s="523"/>
    </row>
    <row r="165" spans="1:20" ht="16.5" thickBot="1">
      <c r="A165" s="519">
        <v>154</v>
      </c>
      <c r="I165" s="440"/>
      <c r="J165" s="441" t="s">
        <v>1421</v>
      </c>
      <c r="K165" s="442" t="s">
        <v>1422</v>
      </c>
      <c r="L165" s="581"/>
      <c r="M165" s="582"/>
      <c r="N165" s="450"/>
      <c r="O165" s="451"/>
      <c r="P165" s="880">
        <f t="shared" si="38"/>
      </c>
      <c r="Q165" s="282"/>
      <c r="R165" s="523"/>
      <c r="T165" s="523"/>
    </row>
    <row r="166" spans="1:20" ht="16.5" thickBot="1">
      <c r="A166" s="519">
        <v>155</v>
      </c>
      <c r="I166" s="440"/>
      <c r="J166" s="441" t="s">
        <v>1423</v>
      </c>
      <c r="K166" s="442" t="s">
        <v>1424</v>
      </c>
      <c r="L166" s="581"/>
      <c r="M166" s="582"/>
      <c r="N166" s="450"/>
      <c r="O166" s="451"/>
      <c r="P166" s="880">
        <f t="shared" si="38"/>
      </c>
      <c r="Q166" s="282"/>
      <c r="R166" s="523"/>
      <c r="T166" s="523"/>
    </row>
    <row r="167" spans="1:20" ht="16.5" thickBot="1">
      <c r="A167" s="519">
        <v>156</v>
      </c>
      <c r="I167" s="440"/>
      <c r="J167" s="441" t="s">
        <v>1425</v>
      </c>
      <c r="K167" s="442" t="s">
        <v>1426</v>
      </c>
      <c r="L167" s="581"/>
      <c r="M167" s="582"/>
      <c r="N167" s="450"/>
      <c r="O167" s="451"/>
      <c r="P167" s="880">
        <f t="shared" si="38"/>
      </c>
      <c r="Q167" s="282"/>
      <c r="R167" s="523"/>
      <c r="T167" s="523"/>
    </row>
    <row r="168" spans="1:20" ht="32.25" thickBot="1">
      <c r="A168" s="519">
        <v>157</v>
      </c>
      <c r="I168" s="440"/>
      <c r="J168" s="441" t="s">
        <v>1427</v>
      </c>
      <c r="K168" s="442" t="s">
        <v>384</v>
      </c>
      <c r="L168" s="581"/>
      <c r="M168" s="582"/>
      <c r="N168" s="450"/>
      <c r="O168" s="451"/>
      <c r="P168" s="880">
        <f t="shared" si="38"/>
      </c>
      <c r="Q168" s="282"/>
      <c r="R168" s="523"/>
      <c r="T168" s="523"/>
    </row>
    <row r="169" spans="1:20" ht="32.25" thickBot="1">
      <c r="A169" s="519">
        <v>158</v>
      </c>
      <c r="I169" s="440"/>
      <c r="J169" s="441" t="s">
        <v>385</v>
      </c>
      <c r="K169" s="442" t="s">
        <v>11</v>
      </c>
      <c r="L169" s="581"/>
      <c r="M169" s="582"/>
      <c r="N169" s="450"/>
      <c r="O169" s="451"/>
      <c r="P169" s="880">
        <f t="shared" si="38"/>
      </c>
      <c r="Q169" s="282"/>
      <c r="R169" s="523"/>
      <c r="T169" s="523"/>
    </row>
    <row r="170" spans="1:20" ht="19.5" customHeight="1" thickBot="1">
      <c r="A170" s="519">
        <v>159</v>
      </c>
      <c r="I170" s="440"/>
      <c r="J170" s="441" t="s">
        <v>386</v>
      </c>
      <c r="K170" s="442" t="s">
        <v>9</v>
      </c>
      <c r="L170" s="581"/>
      <c r="M170" s="582"/>
      <c r="N170" s="450"/>
      <c r="O170" s="451"/>
      <c r="P170" s="880">
        <f t="shared" si="38"/>
      </c>
      <c r="Q170" s="282"/>
      <c r="R170" s="523"/>
      <c r="T170" s="523"/>
    </row>
    <row r="171" spans="1:20" ht="32.25" thickBot="1">
      <c r="A171" s="519">
        <v>160</v>
      </c>
      <c r="I171" s="440"/>
      <c r="J171" s="441" t="s">
        <v>387</v>
      </c>
      <c r="K171" s="442" t="s">
        <v>10</v>
      </c>
      <c r="L171" s="581"/>
      <c r="M171" s="582"/>
      <c r="N171" s="450"/>
      <c r="O171" s="451"/>
      <c r="P171" s="880">
        <f t="shared" si="38"/>
      </c>
      <c r="Q171" s="282"/>
      <c r="R171" s="523"/>
      <c r="T171" s="523"/>
    </row>
    <row r="172" spans="1:20" ht="32.25" thickBot="1">
      <c r="A172" s="519">
        <v>161</v>
      </c>
      <c r="I172" s="440"/>
      <c r="J172" s="441" t="s">
        <v>388</v>
      </c>
      <c r="K172" s="442" t="s">
        <v>389</v>
      </c>
      <c r="L172" s="581"/>
      <c r="M172" s="582"/>
      <c r="N172" s="450"/>
      <c r="O172" s="451"/>
      <c r="P172" s="880">
        <f t="shared" si="38"/>
      </c>
      <c r="Q172" s="282"/>
      <c r="R172" s="523"/>
      <c r="T172" s="523"/>
    </row>
    <row r="173" spans="1:20" ht="16.5" thickBot="1">
      <c r="A173" s="519">
        <v>162</v>
      </c>
      <c r="I173" s="440"/>
      <c r="J173" s="441" t="s">
        <v>390</v>
      </c>
      <c r="K173" s="442" t="s">
        <v>391</v>
      </c>
      <c r="L173" s="581"/>
      <c r="M173" s="582"/>
      <c r="N173" s="450"/>
      <c r="O173" s="451"/>
      <c r="P173" s="880">
        <f t="shared" si="38"/>
      </c>
      <c r="Q173" s="282"/>
      <c r="R173" s="523"/>
      <c r="T173" s="523"/>
    </row>
    <row r="174" spans="1:20" ht="16.5" thickBot="1">
      <c r="A174" s="519">
        <v>163</v>
      </c>
      <c r="I174" s="440"/>
      <c r="J174" s="441" t="s">
        <v>392</v>
      </c>
      <c r="K174" s="442" t="s">
        <v>393</v>
      </c>
      <c r="L174" s="581"/>
      <c r="M174" s="582"/>
      <c r="N174" s="450"/>
      <c r="O174" s="451"/>
      <c r="P174" s="880">
        <f t="shared" si="38"/>
      </c>
      <c r="Q174" s="282"/>
      <c r="R174" s="523"/>
      <c r="T174" s="523"/>
    </row>
    <row r="175" spans="1:20" ht="16.5" thickBot="1">
      <c r="A175" s="519">
        <v>164</v>
      </c>
      <c r="I175" s="445"/>
      <c r="J175" s="441" t="s">
        <v>394</v>
      </c>
      <c r="K175" s="446" t="s">
        <v>395</v>
      </c>
      <c r="L175" s="581"/>
      <c r="M175" s="582"/>
      <c r="N175" s="450"/>
      <c r="O175" s="451"/>
      <c r="P175" s="880">
        <f t="shared" si="38"/>
      </c>
      <c r="Q175" s="282"/>
      <c r="R175" s="523"/>
      <c r="T175" s="523"/>
    </row>
    <row r="176" spans="1:20" ht="16.5" thickBot="1">
      <c r="A176" s="519">
        <v>165</v>
      </c>
      <c r="I176" s="445"/>
      <c r="J176" s="441" t="s">
        <v>396</v>
      </c>
      <c r="K176" s="446" t="s">
        <v>397</v>
      </c>
      <c r="L176" s="581"/>
      <c r="M176" s="582"/>
      <c r="N176" s="450"/>
      <c r="O176" s="451"/>
      <c r="P176" s="880">
        <f t="shared" si="38"/>
      </c>
      <c r="Q176" s="282"/>
      <c r="R176" s="523"/>
      <c r="T176" s="523"/>
    </row>
    <row r="177" spans="1:20" ht="16.5" thickBot="1">
      <c r="A177" s="519">
        <v>166</v>
      </c>
      <c r="I177" s="445"/>
      <c r="J177" s="441" t="s">
        <v>398</v>
      </c>
      <c r="K177" s="446" t="s">
        <v>399</v>
      </c>
      <c r="L177" s="581"/>
      <c r="M177" s="582"/>
      <c r="N177" s="450"/>
      <c r="O177" s="451"/>
      <c r="P177" s="880">
        <f t="shared" si="38"/>
      </c>
      <c r="Q177" s="282"/>
      <c r="R177" s="523"/>
      <c r="T177" s="523"/>
    </row>
    <row r="178" spans="1:20" ht="57.75" customHeight="1">
      <c r="A178" s="519">
        <v>167</v>
      </c>
      <c r="I178" s="447" t="s">
        <v>970</v>
      </c>
      <c r="J178" s="448"/>
      <c r="K178" s="449"/>
      <c r="L178" s="450"/>
      <c r="M178" s="450"/>
      <c r="N178" s="450"/>
      <c r="O178" s="451"/>
      <c r="P178" s="281">
        <f>P142</f>
      </c>
      <c r="Q178" s="282"/>
      <c r="R178" s="523"/>
      <c r="T178" s="523"/>
    </row>
    <row r="179" spans="1:29" ht="31.5" customHeight="1">
      <c r="A179" s="519">
        <v>168</v>
      </c>
      <c r="I179" s="1157" t="s">
        <v>400</v>
      </c>
      <c r="J179" s="1157"/>
      <c r="K179" s="1157"/>
      <c r="L179" s="450"/>
      <c r="M179" s="450"/>
      <c r="N179" s="450"/>
      <c r="O179" s="451"/>
      <c r="P179" s="281">
        <f>P142</f>
      </c>
      <c r="Q179" s="282"/>
      <c r="R179" s="450"/>
      <c r="S179" s="450"/>
      <c r="T179" s="451"/>
      <c r="U179" s="451"/>
      <c r="W179" s="450"/>
      <c r="X179" s="450"/>
      <c r="Y179" s="451"/>
      <c r="Z179" s="451"/>
      <c r="AA179" s="450"/>
      <c r="AB179" s="451"/>
      <c r="AC179" s="451"/>
    </row>
    <row r="180" spans="1:30" ht="18.75" customHeight="1">
      <c r="A180" s="519">
        <v>169</v>
      </c>
      <c r="I180" s="512"/>
      <c r="J180" s="512"/>
      <c r="K180" s="513"/>
      <c r="L180" s="512"/>
      <c r="M180" s="512"/>
      <c r="N180" s="512"/>
      <c r="O180" s="514"/>
      <c r="P180" s="281">
        <f>P142</f>
      </c>
      <c r="Q180" s="282"/>
      <c r="R180" s="512"/>
      <c r="S180" s="512"/>
      <c r="T180" s="514"/>
      <c r="U180" s="514"/>
      <c r="V180" s="514"/>
      <c r="W180" s="512"/>
      <c r="X180" s="512"/>
      <c r="Y180" s="514"/>
      <c r="Z180" s="514"/>
      <c r="AA180" s="512"/>
      <c r="AB180" s="514"/>
      <c r="AC180" s="514"/>
      <c r="AD180" s="514"/>
    </row>
    <row r="181" spans="9:16" ht="51" customHeight="1">
      <c r="I181" s="523"/>
      <c r="J181" s="523"/>
      <c r="K181" s="523"/>
      <c r="L181" s="523"/>
      <c r="M181" s="523"/>
      <c r="N181" s="523"/>
      <c r="O181" s="874"/>
      <c r="P181" s="583">
        <f>(IF(L142&lt;&gt;0,$G$2,IF(O142&lt;&gt;0,$G$2,"")))</f>
      </c>
    </row>
    <row r="182" spans="9:16" ht="18.75">
      <c r="I182" s="523"/>
      <c r="J182" s="523"/>
      <c r="K182" s="654"/>
      <c r="L182" s="523"/>
      <c r="M182" s="523"/>
      <c r="N182" s="523"/>
      <c r="O182" s="874"/>
      <c r="P182" s="583">
        <f>(IF(L143&lt;&gt;0,$G$2,IF(O143&lt;&gt;0,$G$2,"")))</f>
      </c>
    </row>
    <row r="183" spans="9:16" ht="18.75">
      <c r="I183" s="523"/>
      <c r="J183" s="523"/>
      <c r="K183" s="523"/>
      <c r="L183" s="523"/>
      <c r="M183" s="523"/>
      <c r="N183" s="523"/>
      <c r="O183" s="874"/>
      <c r="P183" s="583">
        <f>(IF(L142&lt;&gt;0,$G$2,IF(O142&lt;&gt;0,$G$2,"")))</f>
      </c>
    </row>
    <row r="184" spans="9:16" ht="18.75">
      <c r="I184" s="523"/>
      <c r="J184" s="523"/>
      <c r="K184" s="523"/>
      <c r="L184" s="523"/>
      <c r="M184" s="523"/>
      <c r="N184" s="523"/>
      <c r="O184" s="874"/>
      <c r="P184" s="583">
        <f>(IF(L142&lt;&gt;0,$G$2,IF(O142&lt;&gt;0,$G$2,"")))</f>
      </c>
    </row>
    <row r="185" spans="9:16" ht="18.75" customHeight="1">
      <c r="I185" s="523"/>
      <c r="J185" s="523"/>
      <c r="K185" s="523"/>
      <c r="L185" s="523"/>
      <c r="M185" s="523"/>
      <c r="N185" s="523"/>
      <c r="O185" s="874"/>
      <c r="P185" s="583">
        <f>(IF(L142&lt;&gt;0,$G$2,IF(O142&lt;&gt;0,$G$2,"")))</f>
      </c>
    </row>
    <row r="186" spans="9:16" ht="18.75" customHeight="1">
      <c r="I186" s="523"/>
      <c r="J186" s="523"/>
      <c r="K186" s="523"/>
      <c r="L186" s="523"/>
      <c r="M186" s="523"/>
      <c r="N186" s="523"/>
      <c r="O186" s="874"/>
      <c r="P186" s="583">
        <f>(IF(L142&lt;&gt;0,$G$2,IF(O142&lt;&gt;0,$G$2,"")))</f>
      </c>
    </row>
    <row r="187" spans="9:16" ht="18.75">
      <c r="I187" s="523"/>
      <c r="J187" s="523"/>
      <c r="K187" s="523"/>
      <c r="L187" s="523"/>
      <c r="M187" s="523"/>
      <c r="N187" s="523"/>
      <c r="O187" s="874"/>
      <c r="P187" s="583">
        <f>(IF(L142&lt;&gt;0,$G$2,IF(O142&lt;&gt;0,$G$2,"")))</f>
      </c>
    </row>
    <row r="188" spans="9:15" ht="12.75">
      <c r="I188" s="523"/>
      <c r="J188" s="523"/>
      <c r="K188" s="523"/>
      <c r="L188" s="523"/>
      <c r="M188" s="523"/>
      <c r="N188" s="523"/>
      <c r="O188" s="874"/>
    </row>
    <row r="189" spans="9:15" ht="12.75">
      <c r="I189" s="523"/>
      <c r="J189" s="523"/>
      <c r="K189" s="523"/>
      <c r="L189" s="523"/>
      <c r="M189" s="523"/>
      <c r="N189" s="523"/>
      <c r="O189" s="874"/>
    </row>
    <row r="190" spans="9:15" ht="12.75">
      <c r="I190" s="523"/>
      <c r="J190" s="523"/>
      <c r="K190" s="523"/>
      <c r="L190" s="523"/>
      <c r="M190" s="523"/>
      <c r="N190" s="523"/>
      <c r="O190" s="874"/>
    </row>
    <row r="191" spans="9:15" ht="12.75">
      <c r="I191" s="523"/>
      <c r="J191" s="523"/>
      <c r="K191" s="523"/>
      <c r="L191" s="523"/>
      <c r="M191" s="523"/>
      <c r="N191" s="523"/>
      <c r="O191" s="874"/>
    </row>
    <row r="192" spans="9:15" ht="12.75">
      <c r="I192" s="523"/>
      <c r="J192" s="523"/>
      <c r="K192" s="523"/>
      <c r="L192" s="523"/>
      <c r="M192" s="523"/>
      <c r="N192" s="523"/>
      <c r="O192" s="874"/>
    </row>
    <row r="193" spans="9:15" ht="12.75">
      <c r="I193" s="523"/>
      <c r="J193" s="523"/>
      <c r="K193" s="523"/>
      <c r="L193" s="523"/>
      <c r="M193" s="523"/>
      <c r="N193" s="523"/>
      <c r="O193" s="874"/>
    </row>
    <row r="194" spans="9:15" ht="12.75">
      <c r="I194" s="523"/>
      <c r="J194" s="523"/>
      <c r="K194" s="523"/>
      <c r="L194" s="523"/>
      <c r="M194" s="523"/>
      <c r="N194" s="523"/>
      <c r="O194" s="874"/>
    </row>
    <row r="195" spans="9:15" ht="12.75">
      <c r="I195" s="523"/>
      <c r="J195" s="523"/>
      <c r="K195" s="523"/>
      <c r="L195" s="523"/>
      <c r="M195" s="523"/>
      <c r="N195" s="523"/>
      <c r="O195" s="874"/>
    </row>
    <row r="196" spans="9:15" ht="12.75">
      <c r="I196" s="523"/>
      <c r="J196" s="523"/>
      <c r="K196" s="523"/>
      <c r="L196" s="523"/>
      <c r="M196" s="523"/>
      <c r="N196" s="523"/>
      <c r="O196" s="874"/>
    </row>
    <row r="197" spans="9:15" ht="12.75">
      <c r="I197" s="523"/>
      <c r="J197" s="523"/>
      <c r="K197" s="523"/>
      <c r="L197" s="523"/>
      <c r="M197" s="523"/>
      <c r="N197" s="523"/>
      <c r="O197" s="874"/>
    </row>
    <row r="198" spans="9:15" ht="12.75">
      <c r="I198" s="523"/>
      <c r="J198" s="523"/>
      <c r="K198" s="523"/>
      <c r="L198" s="523"/>
      <c r="M198" s="523"/>
      <c r="N198" s="523"/>
      <c r="O198" s="874"/>
    </row>
    <row r="199" spans="9:15" ht="12.75">
      <c r="I199" s="523"/>
      <c r="J199" s="523"/>
      <c r="K199" s="523"/>
      <c r="L199" s="523"/>
      <c r="M199" s="523"/>
      <c r="N199" s="523"/>
      <c r="O199" s="874"/>
    </row>
    <row r="200" spans="9:15" ht="12.75">
      <c r="I200" s="523"/>
      <c r="J200" s="523"/>
      <c r="K200" s="523"/>
      <c r="L200" s="523"/>
      <c r="M200" s="523"/>
      <c r="N200" s="523"/>
      <c r="O200" s="874"/>
    </row>
    <row r="201" spans="9:15" ht="12.75">
      <c r="I201" s="523"/>
      <c r="J201" s="523"/>
      <c r="K201" s="523"/>
      <c r="L201" s="523"/>
      <c r="M201" s="523"/>
      <c r="N201" s="523"/>
      <c r="O201" s="874"/>
    </row>
    <row r="202" spans="9:15" ht="12.75">
      <c r="I202" s="523"/>
      <c r="J202" s="523"/>
      <c r="K202" s="523"/>
      <c r="L202" s="523"/>
      <c r="M202" s="523"/>
      <c r="N202" s="523"/>
      <c r="O202" s="874"/>
    </row>
    <row r="203" spans="9:15" ht="12.75">
      <c r="I203" s="523"/>
      <c r="J203" s="523"/>
      <c r="K203" s="523"/>
      <c r="L203" s="523"/>
      <c r="M203" s="523"/>
      <c r="N203" s="523"/>
      <c r="O203" s="874"/>
    </row>
    <row r="204" spans="9:15" ht="12.75">
      <c r="I204" s="523"/>
      <c r="J204" s="523"/>
      <c r="K204" s="523"/>
      <c r="L204" s="523"/>
      <c r="M204" s="523"/>
      <c r="N204" s="523"/>
      <c r="O204" s="874"/>
    </row>
    <row r="205" spans="9:15" ht="12.75">
      <c r="I205" s="523"/>
      <c r="J205" s="523"/>
      <c r="K205" s="523"/>
      <c r="L205" s="523"/>
      <c r="M205" s="523"/>
      <c r="N205" s="523"/>
      <c r="O205" s="874"/>
    </row>
    <row r="206" spans="9:15" ht="12.75">
      <c r="I206" s="523"/>
      <c r="J206" s="523"/>
      <c r="K206" s="523"/>
      <c r="L206" s="523"/>
      <c r="M206" s="523"/>
      <c r="N206" s="523"/>
      <c r="O206" s="874"/>
    </row>
    <row r="207" spans="9:15" ht="12.75">
      <c r="I207" s="523"/>
      <c r="J207" s="523"/>
      <c r="K207" s="523"/>
      <c r="L207" s="523"/>
      <c r="M207" s="523"/>
      <c r="N207" s="523"/>
      <c r="O207" s="874"/>
    </row>
    <row r="208" spans="9:15" ht="12.75">
      <c r="I208" s="523"/>
      <c r="J208" s="523"/>
      <c r="K208" s="523"/>
      <c r="L208" s="523"/>
      <c r="M208" s="523"/>
      <c r="N208" s="523"/>
      <c r="O208" s="874"/>
    </row>
    <row r="209" spans="9:15" ht="12.75">
      <c r="I209" s="523"/>
      <c r="J209" s="523"/>
      <c r="K209" s="523"/>
      <c r="L209" s="523"/>
      <c r="M209" s="523"/>
      <c r="N209" s="523"/>
      <c r="O209" s="874"/>
    </row>
    <row r="210" spans="9:15" ht="12.75">
      <c r="I210" s="523"/>
      <c r="J210" s="523"/>
      <c r="K210" s="523"/>
      <c r="L210" s="523"/>
      <c r="M210" s="523"/>
      <c r="N210" s="523"/>
      <c r="O210" s="874"/>
    </row>
    <row r="211" spans="9:15" ht="12.75">
      <c r="I211" s="523"/>
      <c r="J211" s="523"/>
      <c r="K211" s="523"/>
      <c r="L211" s="523"/>
      <c r="M211" s="523"/>
      <c r="N211" s="523"/>
      <c r="O211" s="874"/>
    </row>
    <row r="212" spans="9:15" ht="12.75">
      <c r="I212" s="523"/>
      <c r="J212" s="523"/>
      <c r="K212" s="523"/>
      <c r="L212" s="523"/>
      <c r="M212" s="523"/>
      <c r="N212" s="523"/>
      <c r="O212" s="874"/>
    </row>
    <row r="213" spans="9:15" ht="12.75">
      <c r="I213" s="523"/>
      <c r="J213" s="523"/>
      <c r="K213" s="523"/>
      <c r="L213" s="523"/>
      <c r="M213" s="523"/>
      <c r="N213" s="523"/>
      <c r="O213" s="874"/>
    </row>
    <row r="214" spans="9:15" ht="12.75">
      <c r="I214" s="523"/>
      <c r="J214" s="523"/>
      <c r="K214" s="523"/>
      <c r="L214" s="523"/>
      <c r="M214" s="523"/>
      <c r="N214" s="523"/>
      <c r="O214" s="874"/>
    </row>
    <row r="215" spans="9:15" ht="12.75">
      <c r="I215" s="523"/>
      <c r="J215" s="523"/>
      <c r="K215" s="523"/>
      <c r="L215" s="523"/>
      <c r="M215" s="523"/>
      <c r="N215" s="523"/>
      <c r="O215" s="874"/>
    </row>
    <row r="216" spans="9:15" ht="12.75">
      <c r="I216" s="523"/>
      <c r="J216" s="523"/>
      <c r="K216" s="523"/>
      <c r="L216" s="523"/>
      <c r="M216" s="523"/>
      <c r="N216" s="523"/>
      <c r="O216" s="874"/>
    </row>
    <row r="217" spans="9:15" ht="12.75">
      <c r="I217" s="523"/>
      <c r="J217" s="523"/>
      <c r="K217" s="523"/>
      <c r="L217" s="523"/>
      <c r="M217" s="523"/>
      <c r="N217" s="523"/>
      <c r="O217" s="874"/>
    </row>
    <row r="218" spans="9:15" ht="12.75">
      <c r="I218" s="523"/>
      <c r="J218" s="523"/>
      <c r="K218" s="523"/>
      <c r="L218" s="523"/>
      <c r="M218" s="523"/>
      <c r="N218" s="523"/>
      <c r="O218" s="874"/>
    </row>
    <row r="219" spans="9:15" ht="12.75">
      <c r="I219" s="523"/>
      <c r="J219" s="523"/>
      <c r="K219" s="523"/>
      <c r="L219" s="523"/>
      <c r="M219" s="523"/>
      <c r="N219" s="523"/>
      <c r="O219" s="874"/>
    </row>
    <row r="220" spans="9:15" ht="12.75">
      <c r="I220" s="523"/>
      <c r="J220" s="523"/>
      <c r="K220" s="523"/>
      <c r="L220" s="523"/>
      <c r="M220" s="523"/>
      <c r="N220" s="523"/>
      <c r="O220" s="874"/>
    </row>
    <row r="221" spans="9:15" ht="12.75">
      <c r="I221" s="523"/>
      <c r="J221" s="523"/>
      <c r="K221" s="523"/>
      <c r="L221" s="523"/>
      <c r="M221" s="523"/>
      <c r="N221" s="523"/>
      <c r="O221" s="874"/>
    </row>
    <row r="222" spans="9:15" ht="12.75">
      <c r="I222" s="523"/>
      <c r="J222" s="523"/>
      <c r="K222" s="523"/>
      <c r="L222" s="523"/>
      <c r="M222" s="523"/>
      <c r="N222" s="523"/>
      <c r="O222" s="874"/>
    </row>
    <row r="223" spans="9:15" ht="12.75">
      <c r="I223" s="523"/>
      <c r="J223" s="523"/>
      <c r="K223" s="523"/>
      <c r="L223" s="523"/>
      <c r="M223" s="523"/>
      <c r="N223" s="523"/>
      <c r="O223" s="874"/>
    </row>
    <row r="224" spans="9:15" ht="12.75">
      <c r="I224" s="523"/>
      <c r="J224" s="523"/>
      <c r="K224" s="523"/>
      <c r="L224" s="523"/>
      <c r="M224" s="523"/>
      <c r="N224" s="523"/>
      <c r="O224" s="874"/>
    </row>
    <row r="225" spans="9:15" ht="12.75">
      <c r="I225" s="523"/>
      <c r="J225" s="523"/>
      <c r="K225" s="523"/>
      <c r="L225" s="523"/>
      <c r="M225" s="523"/>
      <c r="N225" s="523"/>
      <c r="O225" s="874"/>
    </row>
    <row r="226" spans="9:15" ht="12.75">
      <c r="I226" s="523"/>
      <c r="J226" s="523"/>
      <c r="K226" s="523"/>
      <c r="L226" s="523"/>
      <c r="M226" s="523"/>
      <c r="N226" s="523"/>
      <c r="O226" s="874"/>
    </row>
    <row r="227" spans="9:15" ht="12.75">
      <c r="I227" s="523"/>
      <c r="J227" s="523"/>
      <c r="K227" s="523"/>
      <c r="L227" s="523"/>
      <c r="M227" s="523"/>
      <c r="N227" s="523"/>
      <c r="O227" s="874"/>
    </row>
    <row r="228" spans="9:15" ht="12.75">
      <c r="I228" s="523"/>
      <c r="J228" s="523"/>
      <c r="K228" s="523"/>
      <c r="L228" s="523"/>
      <c r="M228" s="523"/>
      <c r="N228" s="523"/>
      <c r="O228" s="874"/>
    </row>
    <row r="229" spans="9:15" ht="12.75">
      <c r="I229" s="523"/>
      <c r="J229" s="523"/>
      <c r="K229" s="523"/>
      <c r="L229" s="523"/>
      <c r="M229" s="523"/>
      <c r="N229" s="523"/>
      <c r="O229" s="874"/>
    </row>
    <row r="230" spans="9:15" ht="12.75">
      <c r="I230" s="523"/>
      <c r="J230" s="523"/>
      <c r="K230" s="523"/>
      <c r="L230" s="523"/>
      <c r="M230" s="523"/>
      <c r="N230" s="523"/>
      <c r="O230" s="874"/>
    </row>
    <row r="231" spans="9:15" ht="12.75">
      <c r="I231" s="523"/>
      <c r="J231" s="523"/>
      <c r="K231" s="523"/>
      <c r="L231" s="523"/>
      <c r="M231" s="523"/>
      <c r="N231" s="523"/>
      <c r="O231" s="874"/>
    </row>
    <row r="232" spans="9:15" ht="12.75">
      <c r="I232" s="523"/>
      <c r="J232" s="523"/>
      <c r="K232" s="523"/>
      <c r="L232" s="523"/>
      <c r="M232" s="523"/>
      <c r="N232" s="523"/>
      <c r="O232" s="874"/>
    </row>
    <row r="233" spans="9:15" ht="12.75">
      <c r="I233" s="523"/>
      <c r="J233" s="523"/>
      <c r="K233" s="523"/>
      <c r="L233" s="523"/>
      <c r="M233" s="523"/>
      <c r="N233" s="523"/>
      <c r="O233" s="874"/>
    </row>
    <row r="234" spans="9:15" ht="12.75">
      <c r="I234" s="523"/>
      <c r="J234" s="523"/>
      <c r="K234" s="523"/>
      <c r="L234" s="523"/>
      <c r="M234" s="523"/>
      <c r="N234" s="523"/>
      <c r="O234" s="874"/>
    </row>
    <row r="235" spans="9:15" ht="12.75">
      <c r="I235" s="523"/>
      <c r="J235" s="523"/>
      <c r="K235" s="523"/>
      <c r="L235" s="523"/>
      <c r="M235" s="523"/>
      <c r="N235" s="523"/>
      <c r="O235" s="874"/>
    </row>
    <row r="236" spans="9:15" ht="12.75">
      <c r="I236" s="523"/>
      <c r="J236" s="523"/>
      <c r="K236" s="523"/>
      <c r="L236" s="523"/>
      <c r="M236" s="523"/>
      <c r="N236" s="523"/>
      <c r="O236" s="874"/>
    </row>
    <row r="237" spans="9:15" ht="12.75">
      <c r="I237" s="523"/>
      <c r="J237" s="523"/>
      <c r="K237" s="523"/>
      <c r="L237" s="523"/>
      <c r="M237" s="523"/>
      <c r="N237" s="523"/>
      <c r="O237" s="874"/>
    </row>
    <row r="238" spans="9:15" ht="12.75">
      <c r="I238" s="523"/>
      <c r="J238" s="523"/>
      <c r="K238" s="523"/>
      <c r="L238" s="523"/>
      <c r="M238" s="523"/>
      <c r="N238" s="523"/>
      <c r="O238" s="874"/>
    </row>
    <row r="239" spans="9:15" ht="12.75">
      <c r="I239" s="523"/>
      <c r="J239" s="523"/>
      <c r="K239" s="523"/>
      <c r="L239" s="523"/>
      <c r="M239" s="523"/>
      <c r="N239" s="523"/>
      <c r="O239" s="874"/>
    </row>
    <row r="240" spans="9:15" ht="12.75">
      <c r="I240" s="523"/>
      <c r="J240" s="523"/>
      <c r="K240" s="523"/>
      <c r="L240" s="523"/>
      <c r="M240" s="523"/>
      <c r="N240" s="523"/>
      <c r="O240" s="874"/>
    </row>
    <row r="241" spans="9:15" ht="12.75">
      <c r="I241" s="523"/>
      <c r="J241" s="523"/>
      <c r="K241" s="523"/>
      <c r="L241" s="523"/>
      <c r="M241" s="523"/>
      <c r="N241" s="523"/>
      <c r="O241" s="874"/>
    </row>
    <row r="242" spans="9:15" ht="12.75">
      <c r="I242" s="523"/>
      <c r="J242" s="523"/>
      <c r="K242" s="523"/>
      <c r="L242" s="523"/>
      <c r="M242" s="523"/>
      <c r="N242" s="523"/>
      <c r="O242" s="874"/>
    </row>
    <row r="243" spans="9:15" ht="12.75">
      <c r="I243" s="523"/>
      <c r="J243" s="523"/>
      <c r="K243" s="523"/>
      <c r="L243" s="523"/>
      <c r="M243" s="523"/>
      <c r="N243" s="523"/>
      <c r="O243" s="874"/>
    </row>
    <row r="244" spans="9:15" ht="12.75">
      <c r="I244" s="523"/>
      <c r="J244" s="523"/>
      <c r="K244" s="523"/>
      <c r="L244" s="523"/>
      <c r="M244" s="523"/>
      <c r="N244" s="523"/>
      <c r="O244" s="874"/>
    </row>
    <row r="245" spans="9:15" ht="12.75">
      <c r="I245" s="523"/>
      <c r="J245" s="523"/>
      <c r="K245" s="523"/>
      <c r="L245" s="523"/>
      <c r="M245" s="523"/>
      <c r="N245" s="523"/>
      <c r="O245" s="874"/>
    </row>
    <row r="246" spans="9:15" ht="12.75">
      <c r="I246" s="523"/>
      <c r="J246" s="523"/>
      <c r="K246" s="523"/>
      <c r="L246" s="523"/>
      <c r="M246" s="523"/>
      <c r="N246" s="523"/>
      <c r="O246" s="874"/>
    </row>
    <row r="247" spans="9:15" ht="12.75">
      <c r="I247" s="523"/>
      <c r="J247" s="523"/>
      <c r="K247" s="523"/>
      <c r="L247" s="523"/>
      <c r="M247" s="523"/>
      <c r="N247" s="523"/>
      <c r="O247" s="874"/>
    </row>
    <row r="248" spans="9:15" ht="12.75">
      <c r="I248" s="523"/>
      <c r="J248" s="523"/>
      <c r="K248" s="523"/>
      <c r="L248" s="523"/>
      <c r="M248" s="523"/>
      <c r="N248" s="523"/>
      <c r="O248" s="874"/>
    </row>
    <row r="249" spans="9:15" ht="12.75">
      <c r="I249" s="523"/>
      <c r="J249" s="523"/>
      <c r="K249" s="523"/>
      <c r="L249" s="523"/>
      <c r="M249" s="523"/>
      <c r="N249" s="523"/>
      <c r="O249" s="874"/>
    </row>
    <row r="250" spans="9:15" ht="12.75">
      <c r="I250" s="523"/>
      <c r="J250" s="523"/>
      <c r="K250" s="523"/>
      <c r="L250" s="523"/>
      <c r="M250" s="523"/>
      <c r="N250" s="523"/>
      <c r="O250" s="874"/>
    </row>
    <row r="251" spans="9:15" ht="12.75">
      <c r="I251" s="523"/>
      <c r="J251" s="523"/>
      <c r="K251" s="523"/>
      <c r="L251" s="523"/>
      <c r="M251" s="523"/>
      <c r="N251" s="523"/>
      <c r="O251" s="874"/>
    </row>
    <row r="252" spans="9:15" ht="12.75">
      <c r="I252" s="523"/>
      <c r="J252" s="523"/>
      <c r="K252" s="523"/>
      <c r="L252" s="523"/>
      <c r="M252" s="523"/>
      <c r="N252" s="523"/>
      <c r="O252" s="874"/>
    </row>
    <row r="253" spans="9:15" ht="12.75">
      <c r="I253" s="523"/>
      <c r="J253" s="523"/>
      <c r="K253" s="523"/>
      <c r="L253" s="523"/>
      <c r="M253" s="523"/>
      <c r="N253" s="523"/>
      <c r="O253" s="874"/>
    </row>
    <row r="254" spans="9:15" ht="12.75">
      <c r="I254" s="523"/>
      <c r="J254" s="523"/>
      <c r="K254" s="523"/>
      <c r="L254" s="523"/>
      <c r="M254" s="523"/>
      <c r="N254" s="523"/>
      <c r="O254" s="874"/>
    </row>
    <row r="255" spans="9:15" ht="12.75">
      <c r="I255" s="523"/>
      <c r="J255" s="523"/>
      <c r="K255" s="523"/>
      <c r="L255" s="523"/>
      <c r="M255" s="523"/>
      <c r="N255" s="523"/>
      <c r="O255" s="874"/>
    </row>
    <row r="256" spans="9:15" ht="12.75">
      <c r="I256" s="523"/>
      <c r="J256" s="523"/>
      <c r="K256" s="523"/>
      <c r="L256" s="523"/>
      <c r="M256" s="523"/>
      <c r="N256" s="523"/>
      <c r="O256" s="874"/>
    </row>
    <row r="257" spans="9:15" ht="12.75">
      <c r="I257" s="523"/>
      <c r="J257" s="523"/>
      <c r="K257" s="523"/>
      <c r="L257" s="523"/>
      <c r="M257" s="523"/>
      <c r="N257" s="523"/>
      <c r="O257" s="874"/>
    </row>
    <row r="258" spans="9:15" ht="12.75">
      <c r="I258" s="523"/>
      <c r="J258" s="523"/>
      <c r="K258" s="523"/>
      <c r="L258" s="523"/>
      <c r="M258" s="523"/>
      <c r="N258" s="523"/>
      <c r="O258" s="874"/>
    </row>
    <row r="259" spans="9:15" ht="12.75">
      <c r="I259" s="523"/>
      <c r="J259" s="523"/>
      <c r="K259" s="523"/>
      <c r="L259" s="523"/>
      <c r="M259" s="523"/>
      <c r="N259" s="523"/>
      <c r="O259" s="874"/>
    </row>
    <row r="260" spans="9:15" ht="12.75">
      <c r="I260" s="523"/>
      <c r="J260" s="523"/>
      <c r="K260" s="523"/>
      <c r="L260" s="523"/>
      <c r="M260" s="523"/>
      <c r="N260" s="523"/>
      <c r="O260" s="874"/>
    </row>
    <row r="261" spans="9:15" ht="12.75">
      <c r="I261" s="523"/>
      <c r="J261" s="523"/>
      <c r="K261" s="523"/>
      <c r="L261" s="523"/>
      <c r="M261" s="523"/>
      <c r="N261" s="523"/>
      <c r="O261" s="874"/>
    </row>
    <row r="262" spans="9:15" ht="12.75">
      <c r="I262" s="523"/>
      <c r="J262" s="523"/>
      <c r="K262" s="523"/>
      <c r="L262" s="523"/>
      <c r="M262" s="523"/>
      <c r="N262" s="523"/>
      <c r="O262" s="874"/>
    </row>
    <row r="263" spans="9:15" ht="12.75">
      <c r="I263" s="523"/>
      <c r="J263" s="523"/>
      <c r="K263" s="523"/>
      <c r="L263" s="523"/>
      <c r="M263" s="523"/>
      <c r="N263" s="523"/>
      <c r="O263" s="874"/>
    </row>
    <row r="264" spans="9:15" ht="12.75">
      <c r="I264" s="523"/>
      <c r="J264" s="523"/>
      <c r="K264" s="523"/>
      <c r="L264" s="523"/>
      <c r="M264" s="523"/>
      <c r="N264" s="523"/>
      <c r="O264" s="874"/>
    </row>
    <row r="265" spans="9:15" ht="12.75">
      <c r="I265" s="523"/>
      <c r="J265" s="523"/>
      <c r="K265" s="523"/>
      <c r="L265" s="523"/>
      <c r="M265" s="523"/>
      <c r="N265" s="523"/>
      <c r="O265" s="874"/>
    </row>
    <row r="266" spans="9:15" ht="12.75">
      <c r="I266" s="523"/>
      <c r="J266" s="523"/>
      <c r="K266" s="523"/>
      <c r="L266" s="523"/>
      <c r="M266" s="523"/>
      <c r="N266" s="523"/>
      <c r="O266" s="874"/>
    </row>
    <row r="267" spans="9:15" ht="12.75">
      <c r="I267" s="523"/>
      <c r="J267" s="523"/>
      <c r="K267" s="523"/>
      <c r="L267" s="523"/>
      <c r="M267" s="523"/>
      <c r="N267" s="523"/>
      <c r="O267" s="874"/>
    </row>
    <row r="268" spans="9:15" ht="12.75">
      <c r="I268" s="523"/>
      <c r="J268" s="523"/>
      <c r="K268" s="523"/>
      <c r="L268" s="523"/>
      <c r="M268" s="523"/>
      <c r="N268" s="523"/>
      <c r="O268" s="874"/>
    </row>
    <row r="269" spans="9:15" ht="12.75">
      <c r="I269" s="523"/>
      <c r="J269" s="523"/>
      <c r="K269" s="523"/>
      <c r="L269" s="523"/>
      <c r="M269" s="523"/>
      <c r="N269" s="523"/>
      <c r="O269" s="874"/>
    </row>
    <row r="270" spans="9:15" ht="12.75">
      <c r="I270" s="523"/>
      <c r="J270" s="523"/>
      <c r="K270" s="523"/>
      <c r="L270" s="523"/>
      <c r="M270" s="523"/>
      <c r="N270" s="523"/>
      <c r="O270" s="874"/>
    </row>
    <row r="271" spans="9:15" ht="12.75">
      <c r="I271" s="523"/>
      <c r="J271" s="523"/>
      <c r="K271" s="523"/>
      <c r="L271" s="523"/>
      <c r="M271" s="523"/>
      <c r="N271" s="523"/>
      <c r="O271" s="874"/>
    </row>
    <row r="272" spans="9:15" ht="12.75">
      <c r="I272" s="523"/>
      <c r="J272" s="523"/>
      <c r="K272" s="523"/>
      <c r="L272" s="523"/>
      <c r="M272" s="523"/>
      <c r="N272" s="523"/>
      <c r="O272" s="874"/>
    </row>
    <row r="273" spans="9:15" ht="12.75">
      <c r="I273" s="523"/>
      <c r="J273" s="523"/>
      <c r="K273" s="523"/>
      <c r="L273" s="523"/>
      <c r="M273" s="523"/>
      <c r="N273" s="523"/>
      <c r="O273" s="874"/>
    </row>
    <row r="274" spans="9:15" ht="12.75">
      <c r="I274" s="523"/>
      <c r="J274" s="523"/>
      <c r="K274" s="523"/>
      <c r="L274" s="523"/>
      <c r="M274" s="523"/>
      <c r="N274" s="523"/>
      <c r="O274" s="874"/>
    </row>
    <row r="275" spans="9:15" ht="12.75">
      <c r="I275" s="523"/>
      <c r="J275" s="523"/>
      <c r="K275" s="523"/>
      <c r="L275" s="523"/>
      <c r="M275" s="523"/>
      <c r="N275" s="523"/>
      <c r="O275" s="874"/>
    </row>
    <row r="276" spans="9:15" ht="12.75">
      <c r="I276" s="523"/>
      <c r="J276" s="523"/>
      <c r="K276" s="523"/>
      <c r="L276" s="523"/>
      <c r="M276" s="523"/>
      <c r="N276" s="523"/>
      <c r="O276" s="874"/>
    </row>
    <row r="277" spans="9:15" ht="12.75">
      <c r="I277" s="523"/>
      <c r="J277" s="523"/>
      <c r="K277" s="523"/>
      <c r="L277" s="523"/>
      <c r="M277" s="523"/>
      <c r="N277" s="523"/>
      <c r="O277" s="874"/>
    </row>
    <row r="278" spans="9:15" ht="12.75">
      <c r="I278" s="523"/>
      <c r="J278" s="523"/>
      <c r="K278" s="523"/>
      <c r="L278" s="523"/>
      <c r="M278" s="523"/>
      <c r="N278" s="523"/>
      <c r="O278" s="874"/>
    </row>
    <row r="279" spans="9:15" ht="12.75">
      <c r="I279" s="523"/>
      <c r="J279" s="523"/>
      <c r="K279" s="523"/>
      <c r="L279" s="523"/>
      <c r="M279" s="523"/>
      <c r="N279" s="523"/>
      <c r="O279" s="874"/>
    </row>
    <row r="280" spans="9:15" ht="12.75">
      <c r="I280" s="523"/>
      <c r="J280" s="523"/>
      <c r="K280" s="523"/>
      <c r="L280" s="523"/>
      <c r="M280" s="523"/>
      <c r="N280" s="523"/>
      <c r="O280" s="874"/>
    </row>
    <row r="281" spans="9:15" ht="12.75">
      <c r="I281" s="523"/>
      <c r="J281" s="523"/>
      <c r="K281" s="523"/>
      <c r="L281" s="523"/>
      <c r="M281" s="523"/>
      <c r="N281" s="523"/>
      <c r="O281" s="874"/>
    </row>
    <row r="282" spans="9:15" ht="12.75">
      <c r="I282" s="523"/>
      <c r="J282" s="523"/>
      <c r="K282" s="523"/>
      <c r="L282" s="523"/>
      <c r="M282" s="523"/>
      <c r="N282" s="523"/>
      <c r="O282" s="874"/>
    </row>
    <row r="283" spans="9:15" ht="12.75">
      <c r="I283" s="523"/>
      <c r="J283" s="523"/>
      <c r="K283" s="523"/>
      <c r="L283" s="523"/>
      <c r="M283" s="523"/>
      <c r="N283" s="523"/>
      <c r="O283" s="874"/>
    </row>
    <row r="284" spans="9:15" ht="12.75">
      <c r="I284" s="523"/>
      <c r="J284" s="523"/>
      <c r="K284" s="523"/>
      <c r="L284" s="523"/>
      <c r="M284" s="523"/>
      <c r="N284" s="523"/>
      <c r="O284" s="874"/>
    </row>
    <row r="285" spans="9:15" ht="12.75">
      <c r="I285" s="523"/>
      <c r="J285" s="523"/>
      <c r="K285" s="523"/>
      <c r="L285" s="523"/>
      <c r="M285" s="523"/>
      <c r="N285" s="523"/>
      <c r="O285" s="874"/>
    </row>
    <row r="286" spans="9:15" ht="12.75">
      <c r="I286" s="523"/>
      <c r="J286" s="523"/>
      <c r="K286" s="523"/>
      <c r="L286" s="523"/>
      <c r="M286" s="523"/>
      <c r="N286" s="523"/>
      <c r="O286" s="874"/>
    </row>
    <row r="287" spans="9:15" ht="12.75">
      <c r="I287" s="523"/>
      <c r="J287" s="523"/>
      <c r="K287" s="523"/>
      <c r="L287" s="523"/>
      <c r="M287" s="523"/>
      <c r="N287" s="523"/>
      <c r="O287" s="874"/>
    </row>
    <row r="288" spans="9:15" ht="12.75">
      <c r="I288" s="523"/>
      <c r="J288" s="523"/>
      <c r="K288" s="523"/>
      <c r="L288" s="523"/>
      <c r="M288" s="523"/>
      <c r="N288" s="523"/>
      <c r="O288" s="874"/>
    </row>
    <row r="289" spans="9:15" ht="12.75">
      <c r="I289" s="523"/>
      <c r="J289" s="523"/>
      <c r="K289" s="523"/>
      <c r="L289" s="523"/>
      <c r="M289" s="523"/>
      <c r="N289" s="523"/>
      <c r="O289" s="874"/>
    </row>
    <row r="290" spans="9:15" ht="12.75">
      <c r="I290" s="523"/>
      <c r="J290" s="523"/>
      <c r="K290" s="523"/>
      <c r="L290" s="523"/>
      <c r="M290" s="523"/>
      <c r="N290" s="523"/>
      <c r="O290" s="874"/>
    </row>
    <row r="291" spans="9:15" ht="12.75">
      <c r="I291" s="523"/>
      <c r="J291" s="523"/>
      <c r="K291" s="523"/>
      <c r="L291" s="523"/>
      <c r="M291" s="523"/>
      <c r="N291" s="523"/>
      <c r="O291" s="874"/>
    </row>
    <row r="292" spans="9:15" ht="12.75">
      <c r="I292" s="523"/>
      <c r="J292" s="523"/>
      <c r="K292" s="523"/>
      <c r="L292" s="523"/>
      <c r="M292" s="523"/>
      <c r="N292" s="523"/>
      <c r="O292" s="874"/>
    </row>
    <row r="293" spans="9:15" ht="12.75">
      <c r="I293" s="523"/>
      <c r="J293" s="523"/>
      <c r="K293" s="523"/>
      <c r="L293" s="523"/>
      <c r="M293" s="523"/>
      <c r="N293" s="523"/>
      <c r="O293" s="874"/>
    </row>
    <row r="294" spans="9:15" ht="12.75">
      <c r="I294" s="523"/>
      <c r="J294" s="523"/>
      <c r="K294" s="523"/>
      <c r="L294" s="523"/>
      <c r="M294" s="523"/>
      <c r="N294" s="523"/>
      <c r="O294" s="874"/>
    </row>
    <row r="295" spans="9:15" ht="12.75">
      <c r="I295" s="523"/>
      <c r="J295" s="523"/>
      <c r="K295" s="523"/>
      <c r="L295" s="523"/>
      <c r="M295" s="523"/>
      <c r="N295" s="523"/>
      <c r="O295" s="874"/>
    </row>
    <row r="296" spans="9:15" ht="12.75">
      <c r="I296" s="523"/>
      <c r="J296" s="523"/>
      <c r="K296" s="523"/>
      <c r="L296" s="523"/>
      <c r="M296" s="523"/>
      <c r="N296" s="523"/>
      <c r="O296" s="874"/>
    </row>
    <row r="297" ht="12.75">
      <c r="K297" s="523"/>
    </row>
  </sheetData>
  <sheetProtection password="81B0" sheet="1" objects="1" scenarios="1"/>
  <mergeCells count="46">
    <mergeCell ref="I14:K14"/>
    <mergeCell ref="I16:K16"/>
    <mergeCell ref="I19:K19"/>
    <mergeCell ref="J68:K68"/>
    <mergeCell ref="R23:R24"/>
    <mergeCell ref="S23:S24"/>
    <mergeCell ref="J46:K46"/>
    <mergeCell ref="T23:T24"/>
    <mergeCell ref="U23:U24"/>
    <mergeCell ref="M23:O23"/>
    <mergeCell ref="J115:K115"/>
    <mergeCell ref="J116:K116"/>
    <mergeCell ref="J88:K88"/>
    <mergeCell ref="J95:K95"/>
    <mergeCell ref="J96:K96"/>
    <mergeCell ref="J97:K97"/>
    <mergeCell ref="J111:K111"/>
    <mergeCell ref="J112:K112"/>
    <mergeCell ref="Y23:Y24"/>
    <mergeCell ref="Z23:Z24"/>
    <mergeCell ref="W23:W24"/>
    <mergeCell ref="X23:X24"/>
    <mergeCell ref="J64:K64"/>
    <mergeCell ref="J74:K74"/>
    <mergeCell ref="J33:K33"/>
    <mergeCell ref="J39:K39"/>
    <mergeCell ref="J45:K45"/>
    <mergeCell ref="J98:K98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U30:U63 Z30:Z63 Z68:Z141 U68:U141">
    <cfRule type="cellIs" priority="5" dxfId="15" operator="lessThan" stopIfTrue="1">
      <formula>0</formula>
    </cfRule>
  </conditionalFormatting>
  <conditionalFormatting sqref="U28 Z28">
    <cfRule type="cellIs" priority="4" dxfId="16" operator="lessThan" stopIfTrue="1">
      <formula>0</formula>
    </cfRule>
  </conditionalFormatting>
  <conditionalFormatting sqref="Z64:Z67 U64 U66:U67">
    <cfRule type="cellIs" priority="2" dxfId="15" operator="lessThan" stopIfTrue="1">
      <formula>0</formula>
    </cfRule>
  </conditionalFormatting>
  <conditionalFormatting sqref="U65">
    <cfRule type="cellIs" priority="1" dxfId="15" operator="lessThan" stopIfTrue="1">
      <formula>0</formula>
    </cfRule>
  </conditionalFormatting>
  <dataValidations count="8">
    <dataValidation type="whole" operator="lessThan" allowBlank="1" showInputMessage="1" showErrorMessage="1" error="Въведете отрицателно число!!!" sqref="W136:AC136 R136:U136">
      <formula1>0</formula1>
    </dataValidation>
    <dataValidation errorStyle="information" type="whole" operator="lessThan" allowBlank="1" showInputMessage="1" showErrorMessage="1" error="Въвежда се отрицателно число !" sqref="AA85:AB85 AA73 W85:Y85 W73:X73 R85:T85 R73:S73">
      <formula1>0</formula1>
    </dataValidation>
    <dataValidation type="whole" operator="lessThan" allowBlank="1" showInputMessage="1" showErrorMessage="1" error="Въвежда се цяло число!" sqref="L34:N38 L40:N45 L69:N73 L82:N87 L89:N97 L99:N104 L106:N111 L113:N115 L117:N123 L125:N127 L129:N132 L134:N136 L138:N138 L31:N32 L47:N63 L65:N67 L75:N8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Title="ИЗБЕРЕТЕ ОПЕРАТИВНА ПРОГРАМА" prompt="ИЗПОЛЗВА СЕ САМО ЗА КОД НА ИБСФ &quot;98&quot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884" hidden="1" customWidth="1"/>
    <col min="2" max="2" width="125.25390625" style="887" hidden="1" customWidth="1"/>
    <col min="3" max="3" width="22.375" style="884" hidden="1" customWidth="1"/>
    <col min="4" max="4" width="9.125" style="884" hidden="1" customWidth="1"/>
    <col min="5" max="5" width="9.375" style="884" bestFit="1" customWidth="1"/>
    <col min="6" max="16384" width="9.125" style="884" customWidth="1"/>
  </cols>
  <sheetData>
    <row r="1" spans="1:3" ht="14.25">
      <c r="A1" s="932" t="s">
        <v>1919</v>
      </c>
      <c r="B1" s="933" t="s">
        <v>1926</v>
      </c>
      <c r="C1" s="932"/>
    </row>
    <row r="2" spans="1:3" ht="31.5" customHeight="1">
      <c r="A2" s="1031">
        <v>0</v>
      </c>
      <c r="B2" s="1032" t="s">
        <v>12</v>
      </c>
      <c r="C2" s="1033" t="s">
        <v>13</v>
      </c>
    </row>
    <row r="3" spans="1:4" ht="35.25" customHeight="1">
      <c r="A3" s="1031">
        <v>17</v>
      </c>
      <c r="B3" s="1034" t="s">
        <v>1932</v>
      </c>
      <c r="C3" s="1033" t="s">
        <v>71</v>
      </c>
      <c r="D3" s="885"/>
    </row>
    <row r="4" spans="1:3" ht="35.25" customHeight="1">
      <c r="A4" s="1031">
        <v>33</v>
      </c>
      <c r="B4" s="1034" t="s">
        <v>72</v>
      </c>
      <c r="C4" s="1033" t="s">
        <v>13</v>
      </c>
    </row>
    <row r="5" spans="1:3" ht="30">
      <c r="A5" s="1031">
        <v>42</v>
      </c>
      <c r="B5" s="1034" t="s">
        <v>1931</v>
      </c>
      <c r="C5" s="1033" t="s">
        <v>71</v>
      </c>
    </row>
    <row r="6" spans="1:4" ht="30">
      <c r="A6" s="1031">
        <v>96</v>
      </c>
      <c r="B6" s="1034" t="s">
        <v>1929</v>
      </c>
      <c r="C6" s="1033" t="s">
        <v>71</v>
      </c>
      <c r="D6" s="885"/>
    </row>
    <row r="7" spans="1:4" ht="30">
      <c r="A7" s="1031">
        <v>97</v>
      </c>
      <c r="B7" s="1034" t="s">
        <v>1943</v>
      </c>
      <c r="C7" s="1033" t="s">
        <v>71</v>
      </c>
      <c r="D7" s="886"/>
    </row>
    <row r="8" spans="1:4" ht="30">
      <c r="A8" s="1031">
        <v>98</v>
      </c>
      <c r="B8" s="1034" t="s">
        <v>1930</v>
      </c>
      <c r="C8" s="1033" t="s">
        <v>71</v>
      </c>
      <c r="D8" s="886"/>
    </row>
    <row r="9" spans="1:4" ht="15">
      <c r="A9" s="885"/>
      <c r="B9" s="885"/>
      <c r="C9" s="883"/>
      <c r="D9" s="886"/>
    </row>
    <row r="10" spans="1:3" ht="14.25">
      <c r="A10" s="932" t="s">
        <v>1919</v>
      </c>
      <c r="B10" s="933" t="s">
        <v>1925</v>
      </c>
      <c r="C10" s="932"/>
    </row>
    <row r="11" spans="1:3" ht="14.25">
      <c r="A11" s="1010"/>
      <c r="B11" s="1011" t="s">
        <v>73</v>
      </c>
      <c r="C11" s="1010"/>
    </row>
    <row r="12" spans="1:3" ht="15.75">
      <c r="A12" s="1012">
        <v>1101</v>
      </c>
      <c r="B12" s="1013" t="s">
        <v>74</v>
      </c>
      <c r="C12" s="1012">
        <v>1101</v>
      </c>
    </row>
    <row r="13" spans="1:3" ht="15.75">
      <c r="A13" s="1012">
        <v>1103</v>
      </c>
      <c r="B13" s="1014" t="s">
        <v>75</v>
      </c>
      <c r="C13" s="1012">
        <v>1103</v>
      </c>
    </row>
    <row r="14" spans="1:3" ht="15.75">
      <c r="A14" s="1012">
        <v>1104</v>
      </c>
      <c r="B14" s="1015" t="s">
        <v>76</v>
      </c>
      <c r="C14" s="1012">
        <v>1104</v>
      </c>
    </row>
    <row r="15" spans="1:3" ht="15.75">
      <c r="A15" s="1012">
        <v>1105</v>
      </c>
      <c r="B15" s="1015" t="s">
        <v>77</v>
      </c>
      <c r="C15" s="1012">
        <v>1105</v>
      </c>
    </row>
    <row r="16" spans="1:3" ht="15.75">
      <c r="A16" s="1012">
        <v>1106</v>
      </c>
      <c r="B16" s="1015" t="s">
        <v>78</v>
      </c>
      <c r="C16" s="1012">
        <v>1106</v>
      </c>
    </row>
    <row r="17" spans="1:3" ht="15.75">
      <c r="A17" s="1012">
        <v>1107</v>
      </c>
      <c r="B17" s="1015" t="s">
        <v>79</v>
      </c>
      <c r="C17" s="1012">
        <v>1107</v>
      </c>
    </row>
    <row r="18" spans="1:3" ht="15.75">
      <c r="A18" s="1012">
        <v>1108</v>
      </c>
      <c r="B18" s="1015" t="s">
        <v>80</v>
      </c>
      <c r="C18" s="1012">
        <v>1108</v>
      </c>
    </row>
    <row r="19" spans="1:3" ht="15.75">
      <c r="A19" s="1012">
        <v>1111</v>
      </c>
      <c r="B19" s="1016" t="s">
        <v>81</v>
      </c>
      <c r="C19" s="1012">
        <v>1111</v>
      </c>
    </row>
    <row r="20" spans="1:3" ht="15.75">
      <c r="A20" s="1012">
        <v>1115</v>
      </c>
      <c r="B20" s="1016" t="s">
        <v>82</v>
      </c>
      <c r="C20" s="1012">
        <v>1115</v>
      </c>
    </row>
    <row r="21" spans="1:3" ht="15.75">
      <c r="A21" s="1012">
        <v>1116</v>
      </c>
      <c r="B21" s="1016" t="s">
        <v>83</v>
      </c>
      <c r="C21" s="1012">
        <v>1116</v>
      </c>
    </row>
    <row r="22" spans="1:3" ht="15.75">
      <c r="A22" s="1012">
        <v>1117</v>
      </c>
      <c r="B22" s="1016" t="s">
        <v>84</v>
      </c>
      <c r="C22" s="1012">
        <v>1117</v>
      </c>
    </row>
    <row r="23" spans="1:3" ht="15.75">
      <c r="A23" s="1012">
        <v>1121</v>
      </c>
      <c r="B23" s="1015" t="s">
        <v>85</v>
      </c>
      <c r="C23" s="1012">
        <v>1121</v>
      </c>
    </row>
    <row r="24" spans="1:3" ht="15.75">
      <c r="A24" s="1012">
        <v>1122</v>
      </c>
      <c r="B24" s="1015" t="s">
        <v>86</v>
      </c>
      <c r="C24" s="1012">
        <v>1122</v>
      </c>
    </row>
    <row r="25" spans="1:3" ht="15.75">
      <c r="A25" s="1012">
        <v>1123</v>
      </c>
      <c r="B25" s="1015" t="s">
        <v>87</v>
      </c>
      <c r="C25" s="1012">
        <v>1123</v>
      </c>
    </row>
    <row r="26" spans="1:3" ht="15.75">
      <c r="A26" s="1012">
        <v>1125</v>
      </c>
      <c r="B26" s="1017" t="s">
        <v>88</v>
      </c>
      <c r="C26" s="1012">
        <v>1125</v>
      </c>
    </row>
    <row r="27" spans="1:3" ht="15.75">
      <c r="A27" s="1012">
        <v>1128</v>
      </c>
      <c r="B27" s="1015" t="s">
        <v>89</v>
      </c>
      <c r="C27" s="1012">
        <v>1128</v>
      </c>
    </row>
    <row r="28" spans="1:3" ht="15.75">
      <c r="A28" s="1012">
        <v>1139</v>
      </c>
      <c r="B28" s="1018" t="s">
        <v>90</v>
      </c>
      <c r="C28" s="1012">
        <v>1139</v>
      </c>
    </row>
    <row r="29" spans="1:3" ht="15.75">
      <c r="A29" s="1012">
        <v>1141</v>
      </c>
      <c r="B29" s="1016" t="s">
        <v>91</v>
      </c>
      <c r="C29" s="1012">
        <v>1141</v>
      </c>
    </row>
    <row r="30" spans="1:3" ht="15.75">
      <c r="A30" s="1012">
        <v>1142</v>
      </c>
      <c r="B30" s="1015" t="s">
        <v>92</v>
      </c>
      <c r="C30" s="1012">
        <v>1142</v>
      </c>
    </row>
    <row r="31" spans="1:3" ht="15.75">
      <c r="A31" s="1012">
        <v>1143</v>
      </c>
      <c r="B31" s="1016" t="s">
        <v>93</v>
      </c>
      <c r="C31" s="1012">
        <v>1143</v>
      </c>
    </row>
    <row r="32" spans="1:3" ht="15.75">
      <c r="A32" s="1012">
        <v>1144</v>
      </c>
      <c r="B32" s="1016" t="s">
        <v>94</v>
      </c>
      <c r="C32" s="1012">
        <v>1144</v>
      </c>
    </row>
    <row r="33" spans="1:3" ht="15.75">
      <c r="A33" s="1012">
        <v>1145</v>
      </c>
      <c r="B33" s="1015" t="s">
        <v>95</v>
      </c>
      <c r="C33" s="1012">
        <v>1145</v>
      </c>
    </row>
    <row r="34" spans="1:3" ht="15.75">
      <c r="A34" s="1012">
        <v>1146</v>
      </c>
      <c r="B34" s="1016" t="s">
        <v>96</v>
      </c>
      <c r="C34" s="1012">
        <v>1146</v>
      </c>
    </row>
    <row r="35" spans="1:3" ht="15.75">
      <c r="A35" s="1012">
        <v>1147</v>
      </c>
      <c r="B35" s="1016" t="s">
        <v>97</v>
      </c>
      <c r="C35" s="1012">
        <v>1147</v>
      </c>
    </row>
    <row r="36" spans="1:3" ht="15.75">
      <c r="A36" s="1012">
        <v>1148</v>
      </c>
      <c r="B36" s="1016" t="s">
        <v>98</v>
      </c>
      <c r="C36" s="1012">
        <v>1148</v>
      </c>
    </row>
    <row r="37" spans="1:3" ht="15.75">
      <c r="A37" s="1012">
        <v>1149</v>
      </c>
      <c r="B37" s="1016" t="s">
        <v>99</v>
      </c>
      <c r="C37" s="1012">
        <v>1149</v>
      </c>
    </row>
    <row r="38" spans="1:3" ht="15.75">
      <c r="A38" s="1012">
        <v>1151</v>
      </c>
      <c r="B38" s="1016" t="s">
        <v>100</v>
      </c>
      <c r="C38" s="1012">
        <v>1151</v>
      </c>
    </row>
    <row r="39" spans="1:3" ht="15.75">
      <c r="A39" s="1012">
        <v>1158</v>
      </c>
      <c r="B39" s="1015" t="s">
        <v>101</v>
      </c>
      <c r="C39" s="1012">
        <v>1158</v>
      </c>
    </row>
    <row r="40" spans="1:3" ht="15.75">
      <c r="A40" s="1012">
        <v>1161</v>
      </c>
      <c r="B40" s="1015" t="s">
        <v>102</v>
      </c>
      <c r="C40" s="1012">
        <v>1161</v>
      </c>
    </row>
    <row r="41" spans="1:3" ht="15.75">
      <c r="A41" s="1012">
        <v>1162</v>
      </c>
      <c r="B41" s="1015" t="s">
        <v>103</v>
      </c>
      <c r="C41" s="1012">
        <v>1162</v>
      </c>
    </row>
    <row r="42" spans="1:3" ht="15.75">
      <c r="A42" s="1012">
        <v>1163</v>
      </c>
      <c r="B42" s="1015" t="s">
        <v>104</v>
      </c>
      <c r="C42" s="1012">
        <v>1163</v>
      </c>
    </row>
    <row r="43" spans="1:3" ht="15.75">
      <c r="A43" s="1012">
        <v>1168</v>
      </c>
      <c r="B43" s="1015" t="s">
        <v>105</v>
      </c>
      <c r="C43" s="1012">
        <v>1168</v>
      </c>
    </row>
    <row r="44" spans="1:3" ht="15.75">
      <c r="A44" s="1012">
        <v>1179</v>
      </c>
      <c r="B44" s="1016" t="s">
        <v>106</v>
      </c>
      <c r="C44" s="1012">
        <v>1179</v>
      </c>
    </row>
    <row r="45" spans="1:3" ht="15.75">
      <c r="A45" s="1012">
        <v>2201</v>
      </c>
      <c r="B45" s="1016" t="s">
        <v>107</v>
      </c>
      <c r="C45" s="1012">
        <v>2201</v>
      </c>
    </row>
    <row r="46" spans="1:3" ht="15.75">
      <c r="A46" s="1012">
        <v>2205</v>
      </c>
      <c r="B46" s="1015" t="s">
        <v>108</v>
      </c>
      <c r="C46" s="1012">
        <v>2205</v>
      </c>
    </row>
    <row r="47" spans="1:3" ht="15.75">
      <c r="A47" s="1012">
        <v>2206</v>
      </c>
      <c r="B47" s="1018" t="s">
        <v>109</v>
      </c>
      <c r="C47" s="1012">
        <v>2206</v>
      </c>
    </row>
    <row r="48" spans="1:3" ht="15.75">
      <c r="A48" s="1012">
        <v>2215</v>
      </c>
      <c r="B48" s="1015" t="s">
        <v>110</v>
      </c>
      <c r="C48" s="1012">
        <v>2215</v>
      </c>
    </row>
    <row r="49" spans="1:3" ht="15.75">
      <c r="A49" s="1012">
        <v>2218</v>
      </c>
      <c r="B49" s="1015" t="s">
        <v>111</v>
      </c>
      <c r="C49" s="1012">
        <v>2218</v>
      </c>
    </row>
    <row r="50" spans="1:3" ht="15.75">
      <c r="A50" s="1012">
        <v>2219</v>
      </c>
      <c r="B50" s="1015" t="s">
        <v>112</v>
      </c>
      <c r="C50" s="1012">
        <v>2219</v>
      </c>
    </row>
    <row r="51" spans="1:3" ht="15.75">
      <c r="A51" s="1012">
        <v>2221</v>
      </c>
      <c r="B51" s="1016" t="s">
        <v>113</v>
      </c>
      <c r="C51" s="1012">
        <v>2221</v>
      </c>
    </row>
    <row r="52" spans="1:3" ht="15.75">
      <c r="A52" s="1012">
        <v>2222</v>
      </c>
      <c r="B52" s="1019" t="s">
        <v>114</v>
      </c>
      <c r="C52" s="1012">
        <v>2222</v>
      </c>
    </row>
    <row r="53" spans="1:3" ht="15.75">
      <c r="A53" s="1012">
        <v>2223</v>
      </c>
      <c r="B53" s="1019" t="s">
        <v>115</v>
      </c>
      <c r="C53" s="1012">
        <v>2223</v>
      </c>
    </row>
    <row r="54" spans="1:3" ht="15.75">
      <c r="A54" s="1012">
        <v>2224</v>
      </c>
      <c r="B54" s="1018" t="s">
        <v>116</v>
      </c>
      <c r="C54" s="1012">
        <v>2224</v>
      </c>
    </row>
    <row r="55" spans="1:3" ht="15.75">
      <c r="A55" s="1012">
        <v>2225</v>
      </c>
      <c r="B55" s="1015" t="s">
        <v>117</v>
      </c>
      <c r="C55" s="1012">
        <v>2225</v>
      </c>
    </row>
    <row r="56" spans="1:3" ht="15.75">
      <c r="A56" s="1012">
        <v>2228</v>
      </c>
      <c r="B56" s="1015" t="s">
        <v>118</v>
      </c>
      <c r="C56" s="1012">
        <v>2228</v>
      </c>
    </row>
    <row r="57" spans="1:3" ht="15.75">
      <c r="A57" s="1012">
        <v>2239</v>
      </c>
      <c r="B57" s="1016" t="s">
        <v>119</v>
      </c>
      <c r="C57" s="1012">
        <v>2239</v>
      </c>
    </row>
    <row r="58" spans="1:3" ht="15.75">
      <c r="A58" s="1012">
        <v>2241</v>
      </c>
      <c r="B58" s="1019" t="s">
        <v>120</v>
      </c>
      <c r="C58" s="1012">
        <v>2241</v>
      </c>
    </row>
    <row r="59" spans="1:3" ht="15.75">
      <c r="A59" s="1012">
        <v>2242</v>
      </c>
      <c r="B59" s="1019" t="s">
        <v>121</v>
      </c>
      <c r="C59" s="1012">
        <v>2242</v>
      </c>
    </row>
    <row r="60" spans="1:3" ht="15.75">
      <c r="A60" s="1012">
        <v>2243</v>
      </c>
      <c r="B60" s="1019" t="s">
        <v>122</v>
      </c>
      <c r="C60" s="1012">
        <v>2243</v>
      </c>
    </row>
    <row r="61" spans="1:3" ht="15.75">
      <c r="A61" s="1012">
        <v>2244</v>
      </c>
      <c r="B61" s="1019" t="s">
        <v>123</v>
      </c>
      <c r="C61" s="1012">
        <v>2244</v>
      </c>
    </row>
    <row r="62" spans="1:3" ht="15.75">
      <c r="A62" s="1012">
        <v>2245</v>
      </c>
      <c r="B62" s="1020" t="s">
        <v>124</v>
      </c>
      <c r="C62" s="1012">
        <v>2245</v>
      </c>
    </row>
    <row r="63" spans="1:3" ht="15.75">
      <c r="A63" s="1012">
        <v>2246</v>
      </c>
      <c r="B63" s="1019" t="s">
        <v>125</v>
      </c>
      <c r="C63" s="1012">
        <v>2246</v>
      </c>
    </row>
    <row r="64" spans="1:3" ht="15.75">
      <c r="A64" s="1012">
        <v>2247</v>
      </c>
      <c r="B64" s="1019" t="s">
        <v>126</v>
      </c>
      <c r="C64" s="1012">
        <v>2247</v>
      </c>
    </row>
    <row r="65" spans="1:3" ht="15.75">
      <c r="A65" s="1012">
        <v>2248</v>
      </c>
      <c r="B65" s="1019" t="s">
        <v>127</v>
      </c>
      <c r="C65" s="1012">
        <v>2248</v>
      </c>
    </row>
    <row r="66" spans="1:3" ht="15.75">
      <c r="A66" s="1012">
        <v>2249</v>
      </c>
      <c r="B66" s="1019" t="s">
        <v>128</v>
      </c>
      <c r="C66" s="1012">
        <v>2249</v>
      </c>
    </row>
    <row r="67" spans="1:3" ht="15.75">
      <c r="A67" s="1012">
        <v>2258</v>
      </c>
      <c r="B67" s="1015" t="s">
        <v>129</v>
      </c>
      <c r="C67" s="1012">
        <v>2258</v>
      </c>
    </row>
    <row r="68" spans="1:3" ht="15.75">
      <c r="A68" s="1012">
        <v>2259</v>
      </c>
      <c r="B68" s="1018" t="s">
        <v>130</v>
      </c>
      <c r="C68" s="1012">
        <v>2259</v>
      </c>
    </row>
    <row r="69" spans="1:3" ht="15.75">
      <c r="A69" s="1012">
        <v>2261</v>
      </c>
      <c r="B69" s="1016" t="s">
        <v>131</v>
      </c>
      <c r="C69" s="1012">
        <v>2261</v>
      </c>
    </row>
    <row r="70" spans="1:3" ht="15.75">
      <c r="A70" s="1012">
        <v>2268</v>
      </c>
      <c r="B70" s="1015" t="s">
        <v>132</v>
      </c>
      <c r="C70" s="1012">
        <v>2268</v>
      </c>
    </row>
    <row r="71" spans="1:3" ht="15.75">
      <c r="A71" s="1012">
        <v>2279</v>
      </c>
      <c r="B71" s="1016" t="s">
        <v>133</v>
      </c>
      <c r="C71" s="1012">
        <v>2279</v>
      </c>
    </row>
    <row r="72" spans="1:3" ht="15.75">
      <c r="A72" s="1012">
        <v>2281</v>
      </c>
      <c r="B72" s="1018" t="s">
        <v>134</v>
      </c>
      <c r="C72" s="1012">
        <v>2281</v>
      </c>
    </row>
    <row r="73" spans="1:3" ht="15.75">
      <c r="A73" s="1012">
        <v>2282</v>
      </c>
      <c r="B73" s="1018" t="s">
        <v>135</v>
      </c>
      <c r="C73" s="1012">
        <v>2282</v>
      </c>
    </row>
    <row r="74" spans="1:3" ht="15.75">
      <c r="A74" s="1012">
        <v>2283</v>
      </c>
      <c r="B74" s="1018" t="s">
        <v>136</v>
      </c>
      <c r="C74" s="1012">
        <v>2283</v>
      </c>
    </row>
    <row r="75" spans="1:3" ht="15.75">
      <c r="A75" s="1012">
        <v>2284</v>
      </c>
      <c r="B75" s="1018" t="s">
        <v>137</v>
      </c>
      <c r="C75" s="1012">
        <v>2284</v>
      </c>
    </row>
    <row r="76" spans="1:3" ht="15.75">
      <c r="A76" s="1012">
        <v>2285</v>
      </c>
      <c r="B76" s="1018" t="s">
        <v>138</v>
      </c>
      <c r="C76" s="1012">
        <v>2285</v>
      </c>
    </row>
    <row r="77" spans="1:3" ht="15.75">
      <c r="A77" s="1012">
        <v>2288</v>
      </c>
      <c r="B77" s="1018" t="s">
        <v>139</v>
      </c>
      <c r="C77" s="1012">
        <v>2288</v>
      </c>
    </row>
    <row r="78" spans="1:3" ht="15.75">
      <c r="A78" s="1012">
        <v>2289</v>
      </c>
      <c r="B78" s="1018" t="s">
        <v>140</v>
      </c>
      <c r="C78" s="1012">
        <v>2289</v>
      </c>
    </row>
    <row r="79" spans="1:3" ht="15.75">
      <c r="A79" s="1012">
        <v>3301</v>
      </c>
      <c r="B79" s="1015" t="s">
        <v>141</v>
      </c>
      <c r="C79" s="1012">
        <v>3301</v>
      </c>
    </row>
    <row r="80" spans="1:3" ht="15.75">
      <c r="A80" s="1012">
        <v>3311</v>
      </c>
      <c r="B80" s="1015" t="s">
        <v>142</v>
      </c>
      <c r="C80" s="1012">
        <v>3311</v>
      </c>
    </row>
    <row r="81" spans="1:3" ht="15.75">
      <c r="A81" s="1012">
        <v>3312</v>
      </c>
      <c r="B81" s="1016" t="s">
        <v>143</v>
      </c>
      <c r="C81" s="1012">
        <v>3312</v>
      </c>
    </row>
    <row r="82" spans="1:3" ht="15.75">
      <c r="A82" s="1012">
        <v>3314</v>
      </c>
      <c r="B82" s="1015" t="s">
        <v>144</v>
      </c>
      <c r="C82" s="1012">
        <v>3314</v>
      </c>
    </row>
    <row r="83" spans="1:3" ht="15.75">
      <c r="A83" s="1012">
        <v>3315</v>
      </c>
      <c r="B83" s="1015" t="s">
        <v>145</v>
      </c>
      <c r="C83" s="1012">
        <v>3315</v>
      </c>
    </row>
    <row r="84" spans="1:3" ht="15.75">
      <c r="A84" s="1012">
        <v>3318</v>
      </c>
      <c r="B84" s="1018" t="s">
        <v>146</v>
      </c>
      <c r="C84" s="1012">
        <v>3318</v>
      </c>
    </row>
    <row r="85" spans="1:3" ht="15.75">
      <c r="A85" s="1012">
        <v>3321</v>
      </c>
      <c r="B85" s="1015" t="s">
        <v>147</v>
      </c>
      <c r="C85" s="1012">
        <v>3321</v>
      </c>
    </row>
    <row r="86" spans="1:3" ht="15.75">
      <c r="A86" s="1012">
        <v>3322</v>
      </c>
      <c r="B86" s="1016" t="s">
        <v>148</v>
      </c>
      <c r="C86" s="1012">
        <v>3322</v>
      </c>
    </row>
    <row r="87" spans="1:3" ht="15.75">
      <c r="A87" s="1012">
        <v>3324</v>
      </c>
      <c r="B87" s="1018" t="s">
        <v>149</v>
      </c>
      <c r="C87" s="1012">
        <v>3324</v>
      </c>
    </row>
    <row r="88" spans="1:3" ht="15.75">
      <c r="A88" s="1012">
        <v>3325</v>
      </c>
      <c r="B88" s="1016" t="s">
        <v>150</v>
      </c>
      <c r="C88" s="1012">
        <v>3325</v>
      </c>
    </row>
    <row r="89" spans="1:3" ht="15.75">
      <c r="A89" s="1012">
        <v>3326</v>
      </c>
      <c r="B89" s="1015" t="s">
        <v>151</v>
      </c>
      <c r="C89" s="1012">
        <v>3326</v>
      </c>
    </row>
    <row r="90" spans="1:3" ht="15.75">
      <c r="A90" s="1012">
        <v>3332</v>
      </c>
      <c r="B90" s="1015" t="s">
        <v>152</v>
      </c>
      <c r="C90" s="1012">
        <v>3332</v>
      </c>
    </row>
    <row r="91" spans="1:3" ht="15.75">
      <c r="A91" s="1012">
        <v>3333</v>
      </c>
      <c r="B91" s="1016" t="s">
        <v>153</v>
      </c>
      <c r="C91" s="1012">
        <v>3333</v>
      </c>
    </row>
    <row r="92" spans="1:3" ht="15.75">
      <c r="A92" s="1012">
        <v>3334</v>
      </c>
      <c r="B92" s="1016" t="s">
        <v>1208</v>
      </c>
      <c r="C92" s="1012">
        <v>3334</v>
      </c>
    </row>
    <row r="93" spans="1:3" ht="15.75">
      <c r="A93" s="1012">
        <v>3336</v>
      </c>
      <c r="B93" s="1016" t="s">
        <v>1209</v>
      </c>
      <c r="C93" s="1012">
        <v>3336</v>
      </c>
    </row>
    <row r="94" spans="1:3" ht="15.75">
      <c r="A94" s="1012">
        <v>3337</v>
      </c>
      <c r="B94" s="1015" t="s">
        <v>1210</v>
      </c>
      <c r="C94" s="1012">
        <v>3337</v>
      </c>
    </row>
    <row r="95" spans="1:3" ht="15.75">
      <c r="A95" s="1012">
        <v>3341</v>
      </c>
      <c r="B95" s="1016" t="s">
        <v>1211</v>
      </c>
      <c r="C95" s="1012">
        <v>3341</v>
      </c>
    </row>
    <row r="96" spans="1:3" ht="15.75">
      <c r="A96" s="1012">
        <v>3349</v>
      </c>
      <c r="B96" s="1016" t="s">
        <v>154</v>
      </c>
      <c r="C96" s="1012">
        <v>3349</v>
      </c>
    </row>
    <row r="97" spans="1:3" ht="15.75">
      <c r="A97" s="1012">
        <v>3359</v>
      </c>
      <c r="B97" s="1016" t="s">
        <v>155</v>
      </c>
      <c r="C97" s="1012">
        <v>3359</v>
      </c>
    </row>
    <row r="98" spans="1:3" ht="15.75">
      <c r="A98" s="1012">
        <v>3369</v>
      </c>
      <c r="B98" s="1016" t="s">
        <v>156</v>
      </c>
      <c r="C98" s="1012">
        <v>3369</v>
      </c>
    </row>
    <row r="99" spans="1:3" ht="15.75">
      <c r="A99" s="1012">
        <v>3388</v>
      </c>
      <c r="B99" s="1015" t="s">
        <v>157</v>
      </c>
      <c r="C99" s="1012">
        <v>3388</v>
      </c>
    </row>
    <row r="100" spans="1:3" ht="15.75">
      <c r="A100" s="1012">
        <v>3389</v>
      </c>
      <c r="B100" s="1016" t="s">
        <v>158</v>
      </c>
      <c r="C100" s="1012">
        <v>3389</v>
      </c>
    </row>
    <row r="101" spans="1:3" ht="15.75">
      <c r="A101" s="1012">
        <v>4401</v>
      </c>
      <c r="B101" s="1015" t="s">
        <v>159</v>
      </c>
      <c r="C101" s="1012">
        <v>4401</v>
      </c>
    </row>
    <row r="102" spans="1:3" ht="15.75">
      <c r="A102" s="1012">
        <v>4412</v>
      </c>
      <c r="B102" s="1018" t="s">
        <v>160</v>
      </c>
      <c r="C102" s="1012">
        <v>4412</v>
      </c>
    </row>
    <row r="103" spans="1:3" ht="15.75">
      <c r="A103" s="1012">
        <v>4415</v>
      </c>
      <c r="B103" s="1016" t="s">
        <v>161</v>
      </c>
      <c r="C103" s="1012">
        <v>4415</v>
      </c>
    </row>
    <row r="104" spans="1:3" ht="15.75">
      <c r="A104" s="1012">
        <v>4418</v>
      </c>
      <c r="B104" s="1016" t="s">
        <v>162</v>
      </c>
      <c r="C104" s="1012">
        <v>4418</v>
      </c>
    </row>
    <row r="105" spans="1:3" ht="15.75">
      <c r="A105" s="1012">
        <v>4429</v>
      </c>
      <c r="B105" s="1015" t="s">
        <v>163</v>
      </c>
      <c r="C105" s="1012">
        <v>4429</v>
      </c>
    </row>
    <row r="106" spans="1:3" ht="15.75">
      <c r="A106" s="1012">
        <v>4431</v>
      </c>
      <c r="B106" s="1016" t="s">
        <v>164</v>
      </c>
      <c r="C106" s="1012">
        <v>4431</v>
      </c>
    </row>
    <row r="107" spans="1:3" ht="15.75">
      <c r="A107" s="1012">
        <v>4433</v>
      </c>
      <c r="B107" s="1016" t="s">
        <v>165</v>
      </c>
      <c r="C107" s="1012">
        <v>4433</v>
      </c>
    </row>
    <row r="108" spans="1:3" ht="15.75">
      <c r="A108" s="1012">
        <v>4436</v>
      </c>
      <c r="B108" s="1016" t="s">
        <v>166</v>
      </c>
      <c r="C108" s="1012">
        <v>4436</v>
      </c>
    </row>
    <row r="109" spans="1:3" ht="15.75">
      <c r="A109" s="1012">
        <v>4437</v>
      </c>
      <c r="B109" s="1017" t="s">
        <v>167</v>
      </c>
      <c r="C109" s="1012">
        <v>4437</v>
      </c>
    </row>
    <row r="110" spans="1:3" ht="15.75">
      <c r="A110" s="1012">
        <v>4450</v>
      </c>
      <c r="B110" s="1016" t="s">
        <v>168</v>
      </c>
      <c r="C110" s="1012">
        <v>4450</v>
      </c>
    </row>
    <row r="111" spans="1:3" ht="15.75">
      <c r="A111" s="1012">
        <v>4451</v>
      </c>
      <c r="B111" s="1021" t="s">
        <v>169</v>
      </c>
      <c r="C111" s="1012">
        <v>4451</v>
      </c>
    </row>
    <row r="112" spans="1:3" ht="15.75">
      <c r="A112" s="1012">
        <v>4452</v>
      </c>
      <c r="B112" s="1021" t="s">
        <v>170</v>
      </c>
      <c r="C112" s="1012">
        <v>4452</v>
      </c>
    </row>
    <row r="113" spans="1:3" ht="15.75">
      <c r="A113" s="1012">
        <v>4453</v>
      </c>
      <c r="B113" s="1021" t="s">
        <v>171</v>
      </c>
      <c r="C113" s="1012">
        <v>4453</v>
      </c>
    </row>
    <row r="114" spans="1:3" ht="15.75">
      <c r="A114" s="1012">
        <v>4454</v>
      </c>
      <c r="B114" s="1022" t="s">
        <v>172</v>
      </c>
      <c r="C114" s="1012">
        <v>4454</v>
      </c>
    </row>
    <row r="115" spans="1:3" ht="15.75">
      <c r="A115" s="1012">
        <v>4455</v>
      </c>
      <c r="B115" s="1022" t="s">
        <v>173</v>
      </c>
      <c r="C115" s="1012">
        <v>4455</v>
      </c>
    </row>
    <row r="116" spans="1:3" ht="15.75">
      <c r="A116" s="1012">
        <v>4456</v>
      </c>
      <c r="B116" s="1021" t="s">
        <v>174</v>
      </c>
      <c r="C116" s="1012">
        <v>4456</v>
      </c>
    </row>
    <row r="117" spans="1:3" ht="15.75">
      <c r="A117" s="1012">
        <v>4457</v>
      </c>
      <c r="B117" s="1023" t="s">
        <v>175</v>
      </c>
      <c r="C117" s="1012">
        <v>4457</v>
      </c>
    </row>
    <row r="118" spans="1:3" ht="15.75">
      <c r="A118" s="1012">
        <v>4458</v>
      </c>
      <c r="B118" s="1024" t="s">
        <v>1582</v>
      </c>
      <c r="C118" s="1012">
        <v>4458</v>
      </c>
    </row>
    <row r="119" spans="1:3" ht="15.75">
      <c r="A119" s="1012">
        <v>4459</v>
      </c>
      <c r="B119" s="1025" t="s">
        <v>1901</v>
      </c>
      <c r="C119" s="1012">
        <v>4459</v>
      </c>
    </row>
    <row r="120" spans="1:3" ht="15.75">
      <c r="A120" s="1012">
        <v>4465</v>
      </c>
      <c r="B120" s="1013" t="s">
        <v>176</v>
      </c>
      <c r="C120" s="1012">
        <v>4465</v>
      </c>
    </row>
    <row r="121" spans="1:3" ht="15.75">
      <c r="A121" s="1012">
        <v>4467</v>
      </c>
      <c r="B121" s="1014" t="s">
        <v>177</v>
      </c>
      <c r="C121" s="1012">
        <v>4467</v>
      </c>
    </row>
    <row r="122" spans="1:3" ht="15.75">
      <c r="A122" s="1012">
        <v>4468</v>
      </c>
      <c r="B122" s="1015" t="s">
        <v>178</v>
      </c>
      <c r="C122" s="1012">
        <v>4468</v>
      </c>
    </row>
    <row r="123" spans="1:3" ht="15.75">
      <c r="A123" s="1012">
        <v>4469</v>
      </c>
      <c r="B123" s="1016" t="s">
        <v>179</v>
      </c>
      <c r="C123" s="1012">
        <v>4469</v>
      </c>
    </row>
    <row r="124" spans="1:3" ht="15.75">
      <c r="A124" s="1012">
        <v>5501</v>
      </c>
      <c r="B124" s="1015" t="s">
        <v>180</v>
      </c>
      <c r="C124" s="1012">
        <v>5501</v>
      </c>
    </row>
    <row r="125" spans="1:3" ht="15.75">
      <c r="A125" s="1012">
        <v>5511</v>
      </c>
      <c r="B125" s="1020" t="s">
        <v>181</v>
      </c>
      <c r="C125" s="1012">
        <v>5511</v>
      </c>
    </row>
    <row r="126" spans="1:3" ht="15.75">
      <c r="A126" s="1012">
        <v>5512</v>
      </c>
      <c r="B126" s="1015" t="s">
        <v>182</v>
      </c>
      <c r="C126" s="1012">
        <v>5512</v>
      </c>
    </row>
    <row r="127" spans="1:3" ht="15.75">
      <c r="A127" s="1012">
        <v>5513</v>
      </c>
      <c r="B127" s="1023" t="s">
        <v>1247</v>
      </c>
      <c r="C127" s="1012">
        <v>5513</v>
      </c>
    </row>
    <row r="128" spans="1:3" ht="15.75">
      <c r="A128" s="1012">
        <v>5514</v>
      </c>
      <c r="B128" s="1023" t="s">
        <v>1248</v>
      </c>
      <c r="C128" s="1012">
        <v>5514</v>
      </c>
    </row>
    <row r="129" spans="1:3" ht="15.75">
      <c r="A129" s="1012">
        <v>5515</v>
      </c>
      <c r="B129" s="1023" t="s">
        <v>1249</v>
      </c>
      <c r="C129" s="1012">
        <v>5515</v>
      </c>
    </row>
    <row r="130" spans="1:3" ht="15.75">
      <c r="A130" s="1012">
        <v>5516</v>
      </c>
      <c r="B130" s="1023" t="s">
        <v>1250</v>
      </c>
      <c r="C130" s="1012">
        <v>5516</v>
      </c>
    </row>
    <row r="131" spans="1:3" ht="15.75">
      <c r="A131" s="1012">
        <v>5517</v>
      </c>
      <c r="B131" s="1023" t="s">
        <v>1251</v>
      </c>
      <c r="C131" s="1012">
        <v>5517</v>
      </c>
    </row>
    <row r="132" spans="1:3" ht="15.75">
      <c r="A132" s="1012">
        <v>5518</v>
      </c>
      <c r="B132" s="1015" t="s">
        <v>1252</v>
      </c>
      <c r="C132" s="1012">
        <v>5518</v>
      </c>
    </row>
    <row r="133" spans="1:3" ht="15.75">
      <c r="A133" s="1012">
        <v>5519</v>
      </c>
      <c r="B133" s="1015" t="s">
        <v>1253</v>
      </c>
      <c r="C133" s="1012">
        <v>5519</v>
      </c>
    </row>
    <row r="134" spans="1:3" ht="15.75">
      <c r="A134" s="1012">
        <v>5521</v>
      </c>
      <c r="B134" s="1015" t="s">
        <v>1254</v>
      </c>
      <c r="C134" s="1012">
        <v>5521</v>
      </c>
    </row>
    <row r="135" spans="1:3" ht="15.75">
      <c r="A135" s="1012">
        <v>5522</v>
      </c>
      <c r="B135" s="1026" t="s">
        <v>1255</v>
      </c>
      <c r="C135" s="1012">
        <v>5522</v>
      </c>
    </row>
    <row r="136" spans="1:3" ht="15.75">
      <c r="A136" s="1012">
        <v>5524</v>
      </c>
      <c r="B136" s="1013" t="s">
        <v>1256</v>
      </c>
      <c r="C136" s="1012">
        <v>5524</v>
      </c>
    </row>
    <row r="137" spans="1:3" ht="15.75">
      <c r="A137" s="1012">
        <v>5525</v>
      </c>
      <c r="B137" s="1020" t="s">
        <v>1257</v>
      </c>
      <c r="C137" s="1012">
        <v>5525</v>
      </c>
    </row>
    <row r="138" spans="1:3" ht="15.75">
      <c r="A138" s="1012">
        <v>5526</v>
      </c>
      <c r="B138" s="1017" t="s">
        <v>1258</v>
      </c>
      <c r="C138" s="1012">
        <v>5526</v>
      </c>
    </row>
    <row r="139" spans="1:3" ht="15.75">
      <c r="A139" s="1012">
        <v>5527</v>
      </c>
      <c r="B139" s="1017" t="s">
        <v>1259</v>
      </c>
      <c r="C139" s="1012">
        <v>5527</v>
      </c>
    </row>
    <row r="140" spans="1:3" ht="15.75">
      <c r="A140" s="1012">
        <v>5528</v>
      </c>
      <c r="B140" s="1017" t="s">
        <v>1260</v>
      </c>
      <c r="C140" s="1012">
        <v>5528</v>
      </c>
    </row>
    <row r="141" spans="1:3" ht="15.75">
      <c r="A141" s="1012">
        <v>5529</v>
      </c>
      <c r="B141" s="1017" t="s">
        <v>1261</v>
      </c>
      <c r="C141" s="1012">
        <v>5529</v>
      </c>
    </row>
    <row r="142" spans="1:3" ht="15.75">
      <c r="A142" s="1012">
        <v>5530</v>
      </c>
      <c r="B142" s="1017" t="s">
        <v>1262</v>
      </c>
      <c r="C142" s="1012">
        <v>5530</v>
      </c>
    </row>
    <row r="143" spans="1:3" ht="15.75">
      <c r="A143" s="1012">
        <v>5531</v>
      </c>
      <c r="B143" s="1020" t="s">
        <v>1263</v>
      </c>
      <c r="C143" s="1012">
        <v>5531</v>
      </c>
    </row>
    <row r="144" spans="1:3" ht="15.75">
      <c r="A144" s="1012">
        <v>5532</v>
      </c>
      <c r="B144" s="1026" t="s">
        <v>1264</v>
      </c>
      <c r="C144" s="1012">
        <v>5532</v>
      </c>
    </row>
    <row r="145" spans="1:3" ht="15.75">
      <c r="A145" s="1012">
        <v>5533</v>
      </c>
      <c r="B145" s="1026" t="s">
        <v>1265</v>
      </c>
      <c r="C145" s="1012">
        <v>5533</v>
      </c>
    </row>
    <row r="146" spans="1:3" ht="15">
      <c r="A146" s="1027">
        <v>5534</v>
      </c>
      <c r="B146" s="1026" t="s">
        <v>1266</v>
      </c>
      <c r="C146" s="1027">
        <v>5534</v>
      </c>
    </row>
    <row r="147" spans="1:3" ht="15">
      <c r="A147" s="1027">
        <v>5535</v>
      </c>
      <c r="B147" s="1026" t="s">
        <v>1267</v>
      </c>
      <c r="C147" s="1027">
        <v>5535</v>
      </c>
    </row>
    <row r="148" spans="1:3" ht="15.75">
      <c r="A148" s="1012">
        <v>5538</v>
      </c>
      <c r="B148" s="1020" t="s">
        <v>1268</v>
      </c>
      <c r="C148" s="1012">
        <v>5538</v>
      </c>
    </row>
    <row r="149" spans="1:3" ht="15.75">
      <c r="A149" s="1012">
        <v>5540</v>
      </c>
      <c r="B149" s="1026" t="s">
        <v>1269</v>
      </c>
      <c r="C149" s="1012">
        <v>5540</v>
      </c>
    </row>
    <row r="150" spans="1:3" ht="15.75">
      <c r="A150" s="1012">
        <v>5541</v>
      </c>
      <c r="B150" s="1026" t="s">
        <v>1270</v>
      </c>
      <c r="C150" s="1012">
        <v>5541</v>
      </c>
    </row>
    <row r="151" spans="1:3" ht="15.75">
      <c r="A151" s="1012">
        <v>5545</v>
      </c>
      <c r="B151" s="1026" t="s">
        <v>1271</v>
      </c>
      <c r="C151" s="1012">
        <v>5545</v>
      </c>
    </row>
    <row r="152" spans="1:3" ht="15.75">
      <c r="A152" s="1012">
        <v>5546</v>
      </c>
      <c r="B152" s="1026" t="s">
        <v>1272</v>
      </c>
      <c r="C152" s="1012">
        <v>5546</v>
      </c>
    </row>
    <row r="153" spans="1:3" ht="15.75">
      <c r="A153" s="1012">
        <v>5547</v>
      </c>
      <c r="B153" s="1026" t="s">
        <v>1273</v>
      </c>
      <c r="C153" s="1012">
        <v>5547</v>
      </c>
    </row>
    <row r="154" spans="1:3" ht="15.75">
      <c r="A154" s="1012">
        <v>5548</v>
      </c>
      <c r="B154" s="1026" t="s">
        <v>1274</v>
      </c>
      <c r="C154" s="1012">
        <v>5548</v>
      </c>
    </row>
    <row r="155" spans="1:3" ht="15.75">
      <c r="A155" s="1012">
        <v>5550</v>
      </c>
      <c r="B155" s="1026" t="s">
        <v>1275</v>
      </c>
      <c r="C155" s="1012">
        <v>5550</v>
      </c>
    </row>
    <row r="156" spans="1:3" ht="15.75">
      <c r="A156" s="1012">
        <v>5551</v>
      </c>
      <c r="B156" s="1026" t="s">
        <v>1276</v>
      </c>
      <c r="C156" s="1012">
        <v>5551</v>
      </c>
    </row>
    <row r="157" spans="1:3" ht="15.75">
      <c r="A157" s="1012">
        <v>5553</v>
      </c>
      <c r="B157" s="1026" t="s">
        <v>1277</v>
      </c>
      <c r="C157" s="1012">
        <v>5553</v>
      </c>
    </row>
    <row r="158" spans="1:3" ht="15.75">
      <c r="A158" s="1012">
        <v>5554</v>
      </c>
      <c r="B158" s="1020" t="s">
        <v>1278</v>
      </c>
      <c r="C158" s="1012">
        <v>5554</v>
      </c>
    </row>
    <row r="159" spans="1:3" ht="15.75">
      <c r="A159" s="1012">
        <v>5556</v>
      </c>
      <c r="B159" s="1016" t="s">
        <v>1279</v>
      </c>
      <c r="C159" s="1012">
        <v>5556</v>
      </c>
    </row>
    <row r="160" spans="1:3" ht="15.75">
      <c r="A160" s="1012">
        <v>5561</v>
      </c>
      <c r="B160" s="1028" t="s">
        <v>1280</v>
      </c>
      <c r="C160" s="1012">
        <v>5561</v>
      </c>
    </row>
    <row r="161" spans="1:3" ht="15.75">
      <c r="A161" s="1012">
        <v>5562</v>
      </c>
      <c r="B161" s="1028" t="s">
        <v>1281</v>
      </c>
      <c r="C161" s="1012">
        <v>5562</v>
      </c>
    </row>
    <row r="162" spans="1:3" ht="15.75">
      <c r="A162" s="1012">
        <v>5588</v>
      </c>
      <c r="B162" s="1015" t="s">
        <v>1282</v>
      </c>
      <c r="C162" s="1012">
        <v>5588</v>
      </c>
    </row>
    <row r="163" spans="1:3" ht="15.75">
      <c r="A163" s="1012">
        <v>5589</v>
      </c>
      <c r="B163" s="1015" t="s">
        <v>1283</v>
      </c>
      <c r="C163" s="1012">
        <v>5589</v>
      </c>
    </row>
    <row r="164" spans="1:3" ht="15.75">
      <c r="A164" s="1012">
        <v>6601</v>
      </c>
      <c r="B164" s="1015" t="s">
        <v>1284</v>
      </c>
      <c r="C164" s="1012">
        <v>6601</v>
      </c>
    </row>
    <row r="165" spans="1:3" ht="15.75">
      <c r="A165" s="1012">
        <v>6602</v>
      </c>
      <c r="B165" s="1016" t="s">
        <v>1285</v>
      </c>
      <c r="C165" s="1012">
        <v>6602</v>
      </c>
    </row>
    <row r="166" spans="1:3" ht="15.75">
      <c r="A166" s="1012">
        <v>6603</v>
      </c>
      <c r="B166" s="1016" t="s">
        <v>1286</v>
      </c>
      <c r="C166" s="1012">
        <v>6603</v>
      </c>
    </row>
    <row r="167" spans="1:3" ht="15.75">
      <c r="A167" s="1012">
        <v>6604</v>
      </c>
      <c r="B167" s="1016" t="s">
        <v>1287</v>
      </c>
      <c r="C167" s="1012">
        <v>6604</v>
      </c>
    </row>
    <row r="168" spans="1:3" ht="15.75">
      <c r="A168" s="1012">
        <v>6605</v>
      </c>
      <c r="B168" s="1016" t="s">
        <v>1288</v>
      </c>
      <c r="C168" s="1012">
        <v>6605</v>
      </c>
    </row>
    <row r="169" spans="1:3" ht="15">
      <c r="A169" s="1027">
        <v>6606</v>
      </c>
      <c r="B169" s="1018" t="s">
        <v>1289</v>
      </c>
      <c r="C169" s="1027">
        <v>6606</v>
      </c>
    </row>
    <row r="170" spans="1:3" ht="15.75">
      <c r="A170" s="1012">
        <v>6618</v>
      </c>
      <c r="B170" s="1015" t="s">
        <v>1290</v>
      </c>
      <c r="C170" s="1012">
        <v>6618</v>
      </c>
    </row>
    <row r="171" spans="1:3" ht="15.75">
      <c r="A171" s="1012">
        <v>6619</v>
      </c>
      <c r="B171" s="1016" t="s">
        <v>1291</v>
      </c>
      <c r="C171" s="1012">
        <v>6619</v>
      </c>
    </row>
    <row r="172" spans="1:3" ht="15.75">
      <c r="A172" s="1012">
        <v>6621</v>
      </c>
      <c r="B172" s="1015" t="s">
        <v>1292</v>
      </c>
      <c r="C172" s="1012">
        <v>6621</v>
      </c>
    </row>
    <row r="173" spans="1:3" ht="15.75">
      <c r="A173" s="1012">
        <v>6622</v>
      </c>
      <c r="B173" s="1016" t="s">
        <v>1293</v>
      </c>
      <c r="C173" s="1012">
        <v>6622</v>
      </c>
    </row>
    <row r="174" spans="1:3" ht="15.75">
      <c r="A174" s="1012">
        <v>6623</v>
      </c>
      <c r="B174" s="1016" t="s">
        <v>1294</v>
      </c>
      <c r="C174" s="1012">
        <v>6623</v>
      </c>
    </row>
    <row r="175" spans="1:3" ht="15.75">
      <c r="A175" s="1012">
        <v>6624</v>
      </c>
      <c r="B175" s="1016" t="s">
        <v>1295</v>
      </c>
      <c r="C175" s="1012">
        <v>6624</v>
      </c>
    </row>
    <row r="176" spans="1:3" ht="15.75">
      <c r="A176" s="1012">
        <v>6625</v>
      </c>
      <c r="B176" s="1017" t="s">
        <v>1296</v>
      </c>
      <c r="C176" s="1012">
        <v>6625</v>
      </c>
    </row>
    <row r="177" spans="1:3" ht="15.75">
      <c r="A177" s="1012">
        <v>6626</v>
      </c>
      <c r="B177" s="1017" t="s">
        <v>217</v>
      </c>
      <c r="C177" s="1012">
        <v>6626</v>
      </c>
    </row>
    <row r="178" spans="1:3" ht="15.75">
      <c r="A178" s="1012">
        <v>6627</v>
      </c>
      <c r="B178" s="1017" t="s">
        <v>218</v>
      </c>
      <c r="C178" s="1012">
        <v>6627</v>
      </c>
    </row>
    <row r="179" spans="1:3" ht="15.75">
      <c r="A179" s="1012">
        <v>6628</v>
      </c>
      <c r="B179" s="1023" t="s">
        <v>219</v>
      </c>
      <c r="C179" s="1012">
        <v>6628</v>
      </c>
    </row>
    <row r="180" spans="1:3" ht="15.75">
      <c r="A180" s="1012">
        <v>6629</v>
      </c>
      <c r="B180" s="1028" t="s">
        <v>220</v>
      </c>
      <c r="C180" s="1012">
        <v>6629</v>
      </c>
    </row>
    <row r="181" spans="1:3" ht="15.75">
      <c r="A181" s="1029">
        <v>7701</v>
      </c>
      <c r="B181" s="1015" t="s">
        <v>221</v>
      </c>
      <c r="C181" s="1029">
        <v>7701</v>
      </c>
    </row>
    <row r="182" spans="1:3" ht="15.75">
      <c r="A182" s="1012">
        <v>7708</v>
      </c>
      <c r="B182" s="1015" t="s">
        <v>222</v>
      </c>
      <c r="C182" s="1012">
        <v>7708</v>
      </c>
    </row>
    <row r="183" spans="1:3" ht="15.75">
      <c r="A183" s="1012">
        <v>7711</v>
      </c>
      <c r="B183" s="1018" t="s">
        <v>223</v>
      </c>
      <c r="C183" s="1012">
        <v>7711</v>
      </c>
    </row>
    <row r="184" spans="1:3" ht="15.75">
      <c r="A184" s="1012">
        <v>7712</v>
      </c>
      <c r="B184" s="1015" t="s">
        <v>224</v>
      </c>
      <c r="C184" s="1012">
        <v>7712</v>
      </c>
    </row>
    <row r="185" spans="1:3" ht="15.75">
      <c r="A185" s="1012">
        <v>7713</v>
      </c>
      <c r="B185" s="1030" t="s">
        <v>225</v>
      </c>
      <c r="C185" s="1012">
        <v>7713</v>
      </c>
    </row>
    <row r="186" spans="1:3" ht="15.75">
      <c r="A186" s="1012">
        <v>7714</v>
      </c>
      <c r="B186" s="1014" t="s">
        <v>226</v>
      </c>
      <c r="C186" s="1012">
        <v>7714</v>
      </c>
    </row>
    <row r="187" spans="1:3" ht="15.75">
      <c r="A187" s="1012">
        <v>7718</v>
      </c>
      <c r="B187" s="1015" t="s">
        <v>227</v>
      </c>
      <c r="C187" s="1012">
        <v>7718</v>
      </c>
    </row>
    <row r="188" spans="1:3" ht="15.75">
      <c r="A188" s="1012">
        <v>7719</v>
      </c>
      <c r="B188" s="1016" t="s">
        <v>228</v>
      </c>
      <c r="C188" s="1012">
        <v>7719</v>
      </c>
    </row>
    <row r="189" spans="1:3" ht="15.75">
      <c r="A189" s="1012">
        <v>7731</v>
      </c>
      <c r="B189" s="1015" t="s">
        <v>229</v>
      </c>
      <c r="C189" s="1012">
        <v>7731</v>
      </c>
    </row>
    <row r="190" spans="1:3" ht="15.75">
      <c r="A190" s="1012">
        <v>7732</v>
      </c>
      <c r="B190" s="1016" t="s">
        <v>230</v>
      </c>
      <c r="C190" s="1012">
        <v>7732</v>
      </c>
    </row>
    <row r="191" spans="1:3" ht="15.75">
      <c r="A191" s="1012">
        <v>7733</v>
      </c>
      <c r="B191" s="1016" t="s">
        <v>231</v>
      </c>
      <c r="C191" s="1012">
        <v>7733</v>
      </c>
    </row>
    <row r="192" spans="1:3" ht="15.75">
      <c r="A192" s="1012">
        <v>7735</v>
      </c>
      <c r="B192" s="1016" t="s">
        <v>232</v>
      </c>
      <c r="C192" s="1012">
        <v>7735</v>
      </c>
    </row>
    <row r="193" spans="1:3" ht="15.75">
      <c r="A193" s="1012">
        <v>7736</v>
      </c>
      <c r="B193" s="1015" t="s">
        <v>233</v>
      </c>
      <c r="C193" s="1012">
        <v>7736</v>
      </c>
    </row>
    <row r="194" spans="1:3" ht="15.75">
      <c r="A194" s="1012">
        <v>7737</v>
      </c>
      <c r="B194" s="1016" t="s">
        <v>234</v>
      </c>
      <c r="C194" s="1012">
        <v>7737</v>
      </c>
    </row>
    <row r="195" spans="1:3" ht="15.75">
      <c r="A195" s="1012">
        <v>7738</v>
      </c>
      <c r="B195" s="1016" t="s">
        <v>235</v>
      </c>
      <c r="C195" s="1012">
        <v>7738</v>
      </c>
    </row>
    <row r="196" spans="1:3" ht="15.75">
      <c r="A196" s="1012">
        <v>7739</v>
      </c>
      <c r="B196" s="1020" t="s">
        <v>236</v>
      </c>
      <c r="C196" s="1012">
        <v>7739</v>
      </c>
    </row>
    <row r="197" spans="1:3" ht="15.75">
      <c r="A197" s="1012">
        <v>7740</v>
      </c>
      <c r="B197" s="1020" t="s">
        <v>237</v>
      </c>
      <c r="C197" s="1012">
        <v>7740</v>
      </c>
    </row>
    <row r="198" spans="1:3" ht="15.75">
      <c r="A198" s="1012">
        <v>7741</v>
      </c>
      <c r="B198" s="1016" t="s">
        <v>238</v>
      </c>
      <c r="C198" s="1012">
        <v>7741</v>
      </c>
    </row>
    <row r="199" spans="1:3" ht="15.75">
      <c r="A199" s="1012">
        <v>7742</v>
      </c>
      <c r="B199" s="1016" t="s">
        <v>239</v>
      </c>
      <c r="C199" s="1012">
        <v>7742</v>
      </c>
    </row>
    <row r="200" spans="1:3" ht="15.75">
      <c r="A200" s="1012">
        <v>7743</v>
      </c>
      <c r="B200" s="1016" t="s">
        <v>240</v>
      </c>
      <c r="C200" s="1012">
        <v>7743</v>
      </c>
    </row>
    <row r="201" spans="1:3" ht="15.75">
      <c r="A201" s="1012">
        <v>7744</v>
      </c>
      <c r="B201" s="1028" t="s">
        <v>241</v>
      </c>
      <c r="C201" s="1012">
        <v>7744</v>
      </c>
    </row>
    <row r="202" spans="1:3" ht="15.75">
      <c r="A202" s="1012">
        <v>7745</v>
      </c>
      <c r="B202" s="1016" t="s">
        <v>242</v>
      </c>
      <c r="C202" s="1012">
        <v>7745</v>
      </c>
    </row>
    <row r="203" spans="1:3" ht="15.75">
      <c r="A203" s="1012">
        <v>7746</v>
      </c>
      <c r="B203" s="1016" t="s">
        <v>243</v>
      </c>
      <c r="C203" s="1012">
        <v>7746</v>
      </c>
    </row>
    <row r="204" spans="1:3" ht="15.75">
      <c r="A204" s="1012">
        <v>7747</v>
      </c>
      <c r="B204" s="1015" t="s">
        <v>244</v>
      </c>
      <c r="C204" s="1012">
        <v>7747</v>
      </c>
    </row>
    <row r="205" spans="1:3" ht="15.75">
      <c r="A205" s="1012">
        <v>7748</v>
      </c>
      <c r="B205" s="1018" t="s">
        <v>245</v>
      </c>
      <c r="C205" s="1012">
        <v>7748</v>
      </c>
    </row>
    <row r="206" spans="1:3" ht="15.75">
      <c r="A206" s="1012">
        <v>7751</v>
      </c>
      <c r="B206" s="1016" t="s">
        <v>246</v>
      </c>
      <c r="C206" s="1012">
        <v>7751</v>
      </c>
    </row>
    <row r="207" spans="1:3" ht="15.75">
      <c r="A207" s="1012">
        <v>7752</v>
      </c>
      <c r="B207" s="1016" t="s">
        <v>247</v>
      </c>
      <c r="C207" s="1012">
        <v>7752</v>
      </c>
    </row>
    <row r="208" spans="1:3" ht="15.75">
      <c r="A208" s="1012">
        <v>7755</v>
      </c>
      <c r="B208" s="1017" t="s">
        <v>248</v>
      </c>
      <c r="C208" s="1012">
        <v>7755</v>
      </c>
    </row>
    <row r="209" spans="1:3" ht="15.75">
      <c r="A209" s="1012">
        <v>7758</v>
      </c>
      <c r="B209" s="1015" t="s">
        <v>249</v>
      </c>
      <c r="C209" s="1012">
        <v>7758</v>
      </c>
    </row>
    <row r="210" spans="1:3" ht="15.75">
      <c r="A210" s="1012">
        <v>7759</v>
      </c>
      <c r="B210" s="1016" t="s">
        <v>250</v>
      </c>
      <c r="C210" s="1012">
        <v>7759</v>
      </c>
    </row>
    <row r="211" spans="1:3" ht="15.75">
      <c r="A211" s="1012">
        <v>7761</v>
      </c>
      <c r="B211" s="1015" t="s">
        <v>251</v>
      </c>
      <c r="C211" s="1012">
        <v>7761</v>
      </c>
    </row>
    <row r="212" spans="1:3" ht="15.75">
      <c r="A212" s="1012">
        <v>7762</v>
      </c>
      <c r="B212" s="1015" t="s">
        <v>252</v>
      </c>
      <c r="C212" s="1012">
        <v>7762</v>
      </c>
    </row>
    <row r="213" spans="1:3" ht="15.75">
      <c r="A213" s="1012">
        <v>7768</v>
      </c>
      <c r="B213" s="1015" t="s">
        <v>253</v>
      </c>
      <c r="C213" s="1012">
        <v>7768</v>
      </c>
    </row>
    <row r="214" spans="1:3" ht="15.75">
      <c r="A214" s="1012">
        <v>8801</v>
      </c>
      <c r="B214" s="1018" t="s">
        <v>254</v>
      </c>
      <c r="C214" s="1012">
        <v>8801</v>
      </c>
    </row>
    <row r="215" spans="1:3" ht="15.75">
      <c r="A215" s="1012">
        <v>8802</v>
      </c>
      <c r="B215" s="1015" t="s">
        <v>255</v>
      </c>
      <c r="C215" s="1012">
        <v>8802</v>
      </c>
    </row>
    <row r="216" spans="1:3" ht="15.75">
      <c r="A216" s="1012">
        <v>8803</v>
      </c>
      <c r="B216" s="1015" t="s">
        <v>256</v>
      </c>
      <c r="C216" s="1012">
        <v>8803</v>
      </c>
    </row>
    <row r="217" spans="1:3" ht="15.75">
      <c r="A217" s="1012">
        <v>8804</v>
      </c>
      <c r="B217" s="1015" t="s">
        <v>257</v>
      </c>
      <c r="C217" s="1012">
        <v>8804</v>
      </c>
    </row>
    <row r="218" spans="1:3" ht="15.75">
      <c r="A218" s="1012">
        <v>8805</v>
      </c>
      <c r="B218" s="1017" t="s">
        <v>258</v>
      </c>
      <c r="C218" s="1012">
        <v>8805</v>
      </c>
    </row>
    <row r="219" spans="1:3" ht="15.75">
      <c r="A219" s="1012">
        <v>8807</v>
      </c>
      <c r="B219" s="1023" t="s">
        <v>259</v>
      </c>
      <c r="C219" s="1012">
        <v>8807</v>
      </c>
    </row>
    <row r="220" spans="1:3" ht="15.75">
      <c r="A220" s="1012">
        <v>8808</v>
      </c>
      <c r="B220" s="1016" t="s">
        <v>260</v>
      </c>
      <c r="C220" s="1012">
        <v>8808</v>
      </c>
    </row>
    <row r="221" spans="1:3" ht="15.75">
      <c r="A221" s="1012">
        <v>8809</v>
      </c>
      <c r="B221" s="1016" t="s">
        <v>261</v>
      </c>
      <c r="C221" s="1012">
        <v>8809</v>
      </c>
    </row>
    <row r="222" spans="1:3" ht="15.75">
      <c r="A222" s="1012">
        <v>8811</v>
      </c>
      <c r="B222" s="1015" t="s">
        <v>262</v>
      </c>
      <c r="C222" s="1012">
        <v>8811</v>
      </c>
    </row>
    <row r="223" spans="1:3" ht="15.75">
      <c r="A223" s="1012">
        <v>8813</v>
      </c>
      <c r="B223" s="1016" t="s">
        <v>263</v>
      </c>
      <c r="C223" s="1012">
        <v>8813</v>
      </c>
    </row>
    <row r="224" spans="1:3" ht="15.75">
      <c r="A224" s="1012">
        <v>8814</v>
      </c>
      <c r="B224" s="1015" t="s">
        <v>264</v>
      </c>
      <c r="C224" s="1012">
        <v>8814</v>
      </c>
    </row>
    <row r="225" spans="1:3" ht="15.75">
      <c r="A225" s="1012">
        <v>8815</v>
      </c>
      <c r="B225" s="1015" t="s">
        <v>265</v>
      </c>
      <c r="C225" s="1012">
        <v>8815</v>
      </c>
    </row>
    <row r="226" spans="1:3" ht="15.75">
      <c r="A226" s="1012">
        <v>8816</v>
      </c>
      <c r="B226" s="1016" t="s">
        <v>266</v>
      </c>
      <c r="C226" s="1012">
        <v>8816</v>
      </c>
    </row>
    <row r="227" spans="1:3" ht="15.75">
      <c r="A227" s="1012">
        <v>8817</v>
      </c>
      <c r="B227" s="1016" t="s">
        <v>267</v>
      </c>
      <c r="C227" s="1012">
        <v>8817</v>
      </c>
    </row>
    <row r="228" spans="1:3" ht="15.75">
      <c r="A228" s="1012">
        <v>8821</v>
      </c>
      <c r="B228" s="1016" t="s">
        <v>268</v>
      </c>
      <c r="C228" s="1012">
        <v>8821</v>
      </c>
    </row>
    <row r="229" spans="1:3" ht="15.75">
      <c r="A229" s="1012">
        <v>8824</v>
      </c>
      <c r="B229" s="1018" t="s">
        <v>269</v>
      </c>
      <c r="C229" s="1012">
        <v>8824</v>
      </c>
    </row>
    <row r="230" spans="1:3" ht="15.75">
      <c r="A230" s="1012">
        <v>8825</v>
      </c>
      <c r="B230" s="1018" t="s">
        <v>270</v>
      </c>
      <c r="C230" s="1012">
        <v>8825</v>
      </c>
    </row>
    <row r="231" spans="1:3" ht="15.75">
      <c r="A231" s="1012">
        <v>8826</v>
      </c>
      <c r="B231" s="1018" t="s">
        <v>271</v>
      </c>
      <c r="C231" s="1012">
        <v>8826</v>
      </c>
    </row>
    <row r="232" spans="1:3" ht="15.75">
      <c r="A232" s="1012">
        <v>8827</v>
      </c>
      <c r="B232" s="1018" t="s">
        <v>272</v>
      </c>
      <c r="C232" s="1012">
        <v>8827</v>
      </c>
    </row>
    <row r="233" spans="1:3" ht="15.75">
      <c r="A233" s="1012">
        <v>8828</v>
      </c>
      <c r="B233" s="1015" t="s">
        <v>273</v>
      </c>
      <c r="C233" s="1012">
        <v>8828</v>
      </c>
    </row>
    <row r="234" spans="1:3" ht="15.75">
      <c r="A234" s="1012">
        <v>8829</v>
      </c>
      <c r="B234" s="1015" t="s">
        <v>274</v>
      </c>
      <c r="C234" s="1012">
        <v>8829</v>
      </c>
    </row>
    <row r="235" spans="1:3" ht="15.75">
      <c r="A235" s="1012">
        <v>8831</v>
      </c>
      <c r="B235" s="1015" t="s">
        <v>275</v>
      </c>
      <c r="C235" s="1012">
        <v>8831</v>
      </c>
    </row>
    <row r="236" spans="1:3" ht="15.75">
      <c r="A236" s="1012">
        <v>8832</v>
      </c>
      <c r="B236" s="1016" t="s">
        <v>276</v>
      </c>
      <c r="C236" s="1012">
        <v>8832</v>
      </c>
    </row>
    <row r="237" spans="1:3" ht="15.75">
      <c r="A237" s="1012">
        <v>8833</v>
      </c>
      <c r="B237" s="1015" t="s">
        <v>277</v>
      </c>
      <c r="C237" s="1012">
        <v>8833</v>
      </c>
    </row>
    <row r="238" spans="1:3" ht="15.75">
      <c r="A238" s="1012">
        <v>8834</v>
      </c>
      <c r="B238" s="1016" t="s">
        <v>278</v>
      </c>
      <c r="C238" s="1012">
        <v>8834</v>
      </c>
    </row>
    <row r="239" spans="1:3" ht="15.75">
      <c r="A239" s="1012">
        <v>8835</v>
      </c>
      <c r="B239" s="1016" t="s">
        <v>279</v>
      </c>
      <c r="C239" s="1012">
        <v>8835</v>
      </c>
    </row>
    <row r="240" spans="1:3" ht="15.75">
      <c r="A240" s="1012">
        <v>8836</v>
      </c>
      <c r="B240" s="1015" t="s">
        <v>280</v>
      </c>
      <c r="C240" s="1012">
        <v>8836</v>
      </c>
    </row>
    <row r="241" spans="1:3" ht="15.75">
      <c r="A241" s="1012">
        <v>8837</v>
      </c>
      <c r="B241" s="1015" t="s">
        <v>281</v>
      </c>
      <c r="C241" s="1012">
        <v>8837</v>
      </c>
    </row>
    <row r="242" spans="1:3" ht="15.75">
      <c r="A242" s="1012">
        <v>8838</v>
      </c>
      <c r="B242" s="1015" t="s">
        <v>282</v>
      </c>
      <c r="C242" s="1012">
        <v>8838</v>
      </c>
    </row>
    <row r="243" spans="1:3" ht="15.75">
      <c r="A243" s="1012">
        <v>8839</v>
      </c>
      <c r="B243" s="1016" t="s">
        <v>283</v>
      </c>
      <c r="C243" s="1012">
        <v>8839</v>
      </c>
    </row>
    <row r="244" spans="1:3" ht="15.75">
      <c r="A244" s="1012">
        <v>8845</v>
      </c>
      <c r="B244" s="1017" t="s">
        <v>284</v>
      </c>
      <c r="C244" s="1012">
        <v>8845</v>
      </c>
    </row>
    <row r="245" spans="1:3" ht="15.75">
      <c r="A245" s="1012">
        <v>8848</v>
      </c>
      <c r="B245" s="1023" t="s">
        <v>285</v>
      </c>
      <c r="C245" s="1012">
        <v>8848</v>
      </c>
    </row>
    <row r="246" spans="1:3" ht="15.75">
      <c r="A246" s="1012">
        <v>8849</v>
      </c>
      <c r="B246" s="1015" t="s">
        <v>286</v>
      </c>
      <c r="C246" s="1012">
        <v>8849</v>
      </c>
    </row>
    <row r="247" spans="1:3" ht="15.75">
      <c r="A247" s="1012">
        <v>8851</v>
      </c>
      <c r="B247" s="1015" t="s">
        <v>287</v>
      </c>
      <c r="C247" s="1012">
        <v>8851</v>
      </c>
    </row>
    <row r="248" spans="1:3" ht="15.75">
      <c r="A248" s="1012">
        <v>8852</v>
      </c>
      <c r="B248" s="1015" t="s">
        <v>288</v>
      </c>
      <c r="C248" s="1012">
        <v>8852</v>
      </c>
    </row>
    <row r="249" spans="1:3" ht="15.75">
      <c r="A249" s="1012">
        <v>8853</v>
      </c>
      <c r="B249" s="1015" t="s">
        <v>289</v>
      </c>
      <c r="C249" s="1012">
        <v>8853</v>
      </c>
    </row>
    <row r="250" spans="1:3" ht="15.75">
      <c r="A250" s="1012">
        <v>8855</v>
      </c>
      <c r="B250" s="1017" t="s">
        <v>290</v>
      </c>
      <c r="C250" s="1012">
        <v>8855</v>
      </c>
    </row>
    <row r="251" spans="1:3" ht="15.75">
      <c r="A251" s="1012">
        <v>8858</v>
      </c>
      <c r="B251" s="1028" t="s">
        <v>291</v>
      </c>
      <c r="C251" s="1012">
        <v>8858</v>
      </c>
    </row>
    <row r="252" spans="1:3" ht="15.75">
      <c r="A252" s="1012">
        <v>8859</v>
      </c>
      <c r="B252" s="1016" t="s">
        <v>292</v>
      </c>
      <c r="C252" s="1012">
        <v>8859</v>
      </c>
    </row>
    <row r="253" spans="1:3" ht="15.75">
      <c r="A253" s="1012">
        <v>8861</v>
      </c>
      <c r="B253" s="1015" t="s">
        <v>293</v>
      </c>
      <c r="C253" s="1012">
        <v>8861</v>
      </c>
    </row>
    <row r="254" spans="1:3" ht="15.75">
      <c r="A254" s="1012">
        <v>8862</v>
      </c>
      <c r="B254" s="1016" t="s">
        <v>294</v>
      </c>
      <c r="C254" s="1012">
        <v>8862</v>
      </c>
    </row>
    <row r="255" spans="1:3" ht="15.75">
      <c r="A255" s="1012">
        <v>8863</v>
      </c>
      <c r="B255" s="1016" t="s">
        <v>295</v>
      </c>
      <c r="C255" s="1012">
        <v>8863</v>
      </c>
    </row>
    <row r="256" spans="1:3" ht="15.75">
      <c r="A256" s="1012">
        <v>8864</v>
      </c>
      <c r="B256" s="1015" t="s">
        <v>296</v>
      </c>
      <c r="C256" s="1012">
        <v>8864</v>
      </c>
    </row>
    <row r="257" spans="1:3" ht="15.75">
      <c r="A257" s="1012">
        <v>8865</v>
      </c>
      <c r="B257" s="1016" t="s">
        <v>297</v>
      </c>
      <c r="C257" s="1012">
        <v>8865</v>
      </c>
    </row>
    <row r="258" spans="1:3" ht="15.75">
      <c r="A258" s="1012">
        <v>8866</v>
      </c>
      <c r="B258" s="1016" t="s">
        <v>1022</v>
      </c>
      <c r="C258" s="1012">
        <v>8866</v>
      </c>
    </row>
    <row r="259" spans="1:3" ht="15.75">
      <c r="A259" s="1012">
        <v>8867</v>
      </c>
      <c r="B259" s="1016" t="s">
        <v>1023</v>
      </c>
      <c r="C259" s="1012">
        <v>8867</v>
      </c>
    </row>
    <row r="260" spans="1:3" ht="15.75">
      <c r="A260" s="1012">
        <v>8868</v>
      </c>
      <c r="B260" s="1016" t="s">
        <v>1024</v>
      </c>
      <c r="C260" s="1012">
        <v>8868</v>
      </c>
    </row>
    <row r="261" spans="1:3" ht="15.75">
      <c r="A261" s="1012">
        <v>8869</v>
      </c>
      <c r="B261" s="1015" t="s">
        <v>1025</v>
      </c>
      <c r="C261" s="1012">
        <v>8869</v>
      </c>
    </row>
    <row r="262" spans="1:3" ht="15.75">
      <c r="A262" s="1012">
        <v>8871</v>
      </c>
      <c r="B262" s="1016" t="s">
        <v>1026</v>
      </c>
      <c r="C262" s="1012">
        <v>8871</v>
      </c>
    </row>
    <row r="263" spans="1:3" ht="15.75">
      <c r="A263" s="1012">
        <v>8872</v>
      </c>
      <c r="B263" s="1016" t="s">
        <v>305</v>
      </c>
      <c r="C263" s="1012">
        <v>8872</v>
      </c>
    </row>
    <row r="264" spans="1:3" ht="15.75">
      <c r="A264" s="1012">
        <v>8873</v>
      </c>
      <c r="B264" s="1016" t="s">
        <v>306</v>
      </c>
      <c r="C264" s="1012">
        <v>8873</v>
      </c>
    </row>
    <row r="265" spans="1:3" ht="15.75">
      <c r="A265" s="1012">
        <v>8875</v>
      </c>
      <c r="B265" s="1016" t="s">
        <v>307</v>
      </c>
      <c r="C265" s="1012">
        <v>8875</v>
      </c>
    </row>
    <row r="266" spans="1:3" ht="15.75">
      <c r="A266" s="1012">
        <v>8876</v>
      </c>
      <c r="B266" s="1016" t="s">
        <v>308</v>
      </c>
      <c r="C266" s="1012">
        <v>8876</v>
      </c>
    </row>
    <row r="267" spans="1:3" ht="15.75">
      <c r="A267" s="1012">
        <v>8877</v>
      </c>
      <c r="B267" s="1015" t="s">
        <v>309</v>
      </c>
      <c r="C267" s="1012">
        <v>8877</v>
      </c>
    </row>
    <row r="268" spans="1:3" ht="15.75">
      <c r="A268" s="1012">
        <v>8878</v>
      </c>
      <c r="B268" s="1028" t="s">
        <v>310</v>
      </c>
      <c r="C268" s="1012">
        <v>8878</v>
      </c>
    </row>
    <row r="269" spans="1:3" ht="15.75">
      <c r="A269" s="1012">
        <v>8885</v>
      </c>
      <c r="B269" s="1018" t="s">
        <v>311</v>
      </c>
      <c r="C269" s="1012">
        <v>8885</v>
      </c>
    </row>
    <row r="270" spans="1:3" ht="15.75">
      <c r="A270" s="1012">
        <v>8888</v>
      </c>
      <c r="B270" s="1015" t="s">
        <v>312</v>
      </c>
      <c r="C270" s="1012">
        <v>8888</v>
      </c>
    </row>
    <row r="271" spans="1:3" ht="15.75">
      <c r="A271" s="1012">
        <v>8897</v>
      </c>
      <c r="B271" s="1015" t="s">
        <v>313</v>
      </c>
      <c r="C271" s="1012">
        <v>8897</v>
      </c>
    </row>
    <row r="272" spans="1:3" ht="15.75">
      <c r="A272" s="1012">
        <v>8898</v>
      </c>
      <c r="B272" s="1015" t="s">
        <v>314</v>
      </c>
      <c r="C272" s="1012">
        <v>8898</v>
      </c>
    </row>
    <row r="273" spans="1:3" ht="15.75">
      <c r="A273" s="1012">
        <v>9910</v>
      </c>
      <c r="B273" s="1018" t="s">
        <v>315</v>
      </c>
      <c r="C273" s="1012">
        <v>9910</v>
      </c>
    </row>
    <row r="274" spans="1:3" ht="15.75">
      <c r="A274" s="1012">
        <v>9997</v>
      </c>
      <c r="B274" s="1015" t="s">
        <v>316</v>
      </c>
      <c r="C274" s="1012">
        <v>9997</v>
      </c>
    </row>
    <row r="275" spans="1:3" ht="15.75">
      <c r="A275" s="1012">
        <v>9998</v>
      </c>
      <c r="B275" s="1015" t="s">
        <v>317</v>
      </c>
      <c r="C275" s="1012">
        <v>9998</v>
      </c>
    </row>
    <row r="276" ht="14.25"/>
    <row r="277" ht="14.25"/>
    <row r="278" ht="14.25"/>
    <row r="279" ht="14.25"/>
    <row r="280" spans="1:2" ht="14.25">
      <c r="A280" s="932" t="s">
        <v>1919</v>
      </c>
      <c r="B280" s="933" t="s">
        <v>1924</v>
      </c>
    </row>
    <row r="281" spans="1:2" ht="14.25">
      <c r="A281" s="1006" t="s">
        <v>318</v>
      </c>
      <c r="B281" s="1007"/>
    </row>
    <row r="282" spans="1:2" ht="14.25">
      <c r="A282" s="1008" t="s">
        <v>319</v>
      </c>
      <c r="B282" s="1009" t="s">
        <v>320</v>
      </c>
    </row>
    <row r="283" spans="1:2" ht="14.25">
      <c r="A283" s="1008" t="s">
        <v>321</v>
      </c>
      <c r="B283" s="1009" t="s">
        <v>322</v>
      </c>
    </row>
    <row r="284" spans="1:2" ht="14.25">
      <c r="A284" s="1008" t="s">
        <v>323</v>
      </c>
      <c r="B284" s="1009" t="s">
        <v>324</v>
      </c>
    </row>
    <row r="285" spans="1:2" ht="14.25">
      <c r="A285" s="1008" t="s">
        <v>325</v>
      </c>
      <c r="B285" s="1009" t="s">
        <v>326</v>
      </c>
    </row>
    <row r="286" spans="1:2" ht="14.25">
      <c r="A286" s="1008" t="s">
        <v>327</v>
      </c>
      <c r="B286" s="1009" t="s">
        <v>328</v>
      </c>
    </row>
    <row r="287" spans="1:2" ht="14.25">
      <c r="A287" s="1008" t="s">
        <v>329</v>
      </c>
      <c r="B287" s="1009" t="s">
        <v>330</v>
      </c>
    </row>
    <row r="288" spans="1:2" ht="14.25">
      <c r="A288" s="1008" t="s">
        <v>331</v>
      </c>
      <c r="B288" s="1009" t="s">
        <v>332</v>
      </c>
    </row>
    <row r="289" spans="1:2" ht="14.25">
      <c r="A289" s="1008" t="s">
        <v>333</v>
      </c>
      <c r="B289" s="1009" t="s">
        <v>334</v>
      </c>
    </row>
    <row r="290" spans="1:2" ht="14.25">
      <c r="A290" s="1008" t="s">
        <v>335</v>
      </c>
      <c r="B290" s="1009" t="s">
        <v>336</v>
      </c>
    </row>
    <row r="291" ht="14.25"/>
    <row r="292" ht="14.25"/>
    <row r="293" spans="1:2" ht="14.25">
      <c r="A293" s="932" t="s">
        <v>1919</v>
      </c>
      <c r="B293" s="933" t="s">
        <v>1923</v>
      </c>
    </row>
    <row r="294" ht="15.75">
      <c r="B294" s="887" t="s">
        <v>1920</v>
      </c>
    </row>
    <row r="295" ht="18.75" thickBot="1">
      <c r="B295" s="887" t="s">
        <v>1921</v>
      </c>
    </row>
    <row r="296" spans="1:2" ht="16.5">
      <c r="A296" s="934" t="s">
        <v>337</v>
      </c>
      <c r="B296" s="935" t="s">
        <v>338</v>
      </c>
    </row>
    <row r="297" spans="1:2" ht="16.5">
      <c r="A297" s="936" t="s">
        <v>339</v>
      </c>
      <c r="B297" s="937" t="s">
        <v>340</v>
      </c>
    </row>
    <row r="298" spans="1:2" ht="16.5">
      <c r="A298" s="936" t="s">
        <v>341</v>
      </c>
      <c r="B298" s="938" t="s">
        <v>342</v>
      </c>
    </row>
    <row r="299" spans="1:2" ht="16.5">
      <c r="A299" s="936" t="s">
        <v>343</v>
      </c>
      <c r="B299" s="938" t="s">
        <v>344</v>
      </c>
    </row>
    <row r="300" spans="1:2" ht="16.5">
      <c r="A300" s="936" t="s">
        <v>345</v>
      </c>
      <c r="B300" s="938" t="s">
        <v>346</v>
      </c>
    </row>
    <row r="301" spans="1:2" ht="16.5">
      <c r="A301" s="936" t="s">
        <v>347</v>
      </c>
      <c r="B301" s="938" t="s">
        <v>348</v>
      </c>
    </row>
    <row r="302" spans="1:2" ht="16.5">
      <c r="A302" s="936" t="s">
        <v>349</v>
      </c>
      <c r="B302" s="938" t="s">
        <v>350</v>
      </c>
    </row>
    <row r="303" spans="1:2" ht="16.5">
      <c r="A303" s="936" t="s">
        <v>351</v>
      </c>
      <c r="B303" s="938" t="s">
        <v>352</v>
      </c>
    </row>
    <row r="304" spans="1:2" ht="16.5">
      <c r="A304" s="936" t="s">
        <v>353</v>
      </c>
      <c r="B304" s="938" t="s">
        <v>354</v>
      </c>
    </row>
    <row r="305" spans="1:2" ht="16.5">
      <c r="A305" s="936" t="s">
        <v>355</v>
      </c>
      <c r="B305" s="938" t="s">
        <v>356</v>
      </c>
    </row>
    <row r="306" spans="1:2" ht="16.5">
      <c r="A306" s="936" t="s">
        <v>357</v>
      </c>
      <c r="B306" s="938" t="s">
        <v>358</v>
      </c>
    </row>
    <row r="307" spans="1:2" ht="16.5">
      <c r="A307" s="936" t="s">
        <v>359</v>
      </c>
      <c r="B307" s="939" t="s">
        <v>360</v>
      </c>
    </row>
    <row r="308" spans="1:2" ht="16.5">
      <c r="A308" s="936" t="s">
        <v>361</v>
      </c>
      <c r="B308" s="939" t="s">
        <v>362</v>
      </c>
    </row>
    <row r="309" spans="1:2" ht="16.5">
      <c r="A309" s="936" t="s">
        <v>363</v>
      </c>
      <c r="B309" s="938" t="s">
        <v>364</v>
      </c>
    </row>
    <row r="310" spans="1:2" ht="16.5">
      <c r="A310" s="936" t="s">
        <v>365</v>
      </c>
      <c r="B310" s="938" t="s">
        <v>366</v>
      </c>
    </row>
    <row r="311" spans="1:2" ht="16.5">
      <c r="A311" s="936" t="s">
        <v>367</v>
      </c>
      <c r="B311" s="938" t="s">
        <v>368</v>
      </c>
    </row>
    <row r="312" spans="1:2" ht="16.5">
      <c r="A312" s="936" t="s">
        <v>369</v>
      </c>
      <c r="B312" s="938" t="s">
        <v>370</v>
      </c>
    </row>
    <row r="313" spans="1:2" ht="16.5">
      <c r="A313" s="936" t="s">
        <v>371</v>
      </c>
      <c r="B313" s="938" t="s">
        <v>372</v>
      </c>
    </row>
    <row r="314" spans="1:2" ht="16.5">
      <c r="A314" s="940" t="s">
        <v>373</v>
      </c>
      <c r="B314" s="938" t="s">
        <v>374</v>
      </c>
    </row>
    <row r="315" spans="1:2" ht="16.5">
      <c r="A315" s="940" t="s">
        <v>375</v>
      </c>
      <c r="B315" s="938" t="s">
        <v>376</v>
      </c>
    </row>
    <row r="316" spans="1:2" ht="16.5">
      <c r="A316" s="940" t="s">
        <v>377</v>
      </c>
      <c r="B316" s="938" t="s">
        <v>378</v>
      </c>
    </row>
    <row r="317" spans="1:2" s="888" customFormat="1" ht="16.5">
      <c r="A317" s="941" t="s">
        <v>379</v>
      </c>
      <c r="B317" s="942" t="s">
        <v>380</v>
      </c>
    </row>
    <row r="318" spans="1:2" ht="16.5">
      <c r="A318" s="940" t="s">
        <v>381</v>
      </c>
      <c r="B318" s="938" t="s">
        <v>382</v>
      </c>
    </row>
    <row r="319" spans="1:2" ht="30">
      <c r="A319" s="943" t="s">
        <v>383</v>
      </c>
      <c r="B319" s="944" t="s">
        <v>1057</v>
      </c>
    </row>
    <row r="320" spans="1:2" ht="16.5">
      <c r="A320" s="945" t="s">
        <v>1058</v>
      </c>
      <c r="B320" s="946" t="s">
        <v>1059</v>
      </c>
    </row>
    <row r="321" spans="1:2" ht="16.5">
      <c r="A321" s="945" t="s">
        <v>1060</v>
      </c>
      <c r="B321" s="946" t="s">
        <v>1061</v>
      </c>
    </row>
    <row r="322" spans="1:2" ht="16.5">
      <c r="A322" s="940" t="s">
        <v>1062</v>
      </c>
      <c r="B322" s="938" t="s">
        <v>1063</v>
      </c>
    </row>
    <row r="323" spans="1:2" ht="16.5">
      <c r="A323" s="940" t="s">
        <v>1064</v>
      </c>
      <c r="B323" s="938" t="s">
        <v>1065</v>
      </c>
    </row>
    <row r="324" spans="1:2" ht="16.5">
      <c r="A324" s="940" t="s">
        <v>1066</v>
      </c>
      <c r="B324" s="938" t="s">
        <v>1067</v>
      </c>
    </row>
    <row r="325" spans="1:2" ht="16.5">
      <c r="A325" s="940" t="s">
        <v>1068</v>
      </c>
      <c r="B325" s="938" t="s">
        <v>1069</v>
      </c>
    </row>
    <row r="326" spans="1:2" ht="16.5">
      <c r="A326" s="940" t="s">
        <v>1070</v>
      </c>
      <c r="B326" s="938" t="s">
        <v>1071</v>
      </c>
    </row>
    <row r="327" spans="1:2" ht="16.5">
      <c r="A327" s="940" t="s">
        <v>1072</v>
      </c>
      <c r="B327" s="938" t="s">
        <v>1073</v>
      </c>
    </row>
    <row r="328" spans="1:2" ht="16.5">
      <c r="A328" s="940" t="s">
        <v>1074</v>
      </c>
      <c r="B328" s="946" t="s">
        <v>1075</v>
      </c>
    </row>
    <row r="329" spans="1:2" ht="16.5">
      <c r="A329" s="940" t="s">
        <v>1076</v>
      </c>
      <c r="B329" s="946" t="s">
        <v>1077</v>
      </c>
    </row>
    <row r="330" spans="1:2" ht="16.5">
      <c r="A330" s="940" t="s">
        <v>1078</v>
      </c>
      <c r="B330" s="946" t="s">
        <v>1079</v>
      </c>
    </row>
    <row r="331" spans="1:2" ht="16.5">
      <c r="A331" s="940" t="s">
        <v>1080</v>
      </c>
      <c r="B331" s="938" t="s">
        <v>1081</v>
      </c>
    </row>
    <row r="332" spans="1:2" ht="16.5">
      <c r="A332" s="940" t="s">
        <v>1082</v>
      </c>
      <c r="B332" s="938" t="s">
        <v>1083</v>
      </c>
    </row>
    <row r="333" spans="1:2" ht="16.5">
      <c r="A333" s="940" t="s">
        <v>1084</v>
      </c>
      <c r="B333" s="946" t="s">
        <v>1085</v>
      </c>
    </row>
    <row r="334" spans="1:2" ht="16.5">
      <c r="A334" s="940" t="s">
        <v>1086</v>
      </c>
      <c r="B334" s="938" t="s">
        <v>1087</v>
      </c>
    </row>
    <row r="335" spans="1:2" ht="16.5">
      <c r="A335" s="940" t="s">
        <v>1088</v>
      </c>
      <c r="B335" s="938" t="s">
        <v>1089</v>
      </c>
    </row>
    <row r="336" spans="1:2" ht="16.5">
      <c r="A336" s="940" t="s">
        <v>1090</v>
      </c>
      <c r="B336" s="938" t="s">
        <v>1091</v>
      </c>
    </row>
    <row r="337" spans="1:2" ht="16.5">
      <c r="A337" s="940" t="s">
        <v>1092</v>
      </c>
      <c r="B337" s="938" t="s">
        <v>1093</v>
      </c>
    </row>
    <row r="338" spans="1:2" ht="16.5">
      <c r="A338" s="940" t="s">
        <v>1094</v>
      </c>
      <c r="B338" s="938" t="s">
        <v>1095</v>
      </c>
    </row>
    <row r="339" spans="1:2" ht="16.5">
      <c r="A339" s="940" t="s">
        <v>1096</v>
      </c>
      <c r="B339" s="938" t="s">
        <v>1097</v>
      </c>
    </row>
    <row r="340" spans="1:2" ht="16.5">
      <c r="A340" s="947" t="s">
        <v>1098</v>
      </c>
      <c r="B340" s="948" t="s">
        <v>1099</v>
      </c>
    </row>
    <row r="341" spans="1:2" s="888" customFormat="1" ht="16.5">
      <c r="A341" s="949" t="s">
        <v>1100</v>
      </c>
      <c r="B341" s="950" t="s">
        <v>1101</v>
      </c>
    </row>
    <row r="342" spans="1:2" s="888" customFormat="1" ht="16.5">
      <c r="A342" s="949" t="s">
        <v>1102</v>
      </c>
      <c r="B342" s="950" t="s">
        <v>1103</v>
      </c>
    </row>
    <row r="343" spans="1:2" s="888" customFormat="1" ht="16.5">
      <c r="A343" s="949" t="s">
        <v>1104</v>
      </c>
      <c r="B343" s="950" t="s">
        <v>1105</v>
      </c>
    </row>
    <row r="344" spans="1:3" ht="17.25" thickBot="1">
      <c r="A344" s="951" t="s">
        <v>1106</v>
      </c>
      <c r="B344" s="952" t="s">
        <v>1107</v>
      </c>
      <c r="C344" s="888"/>
    </row>
    <row r="345" spans="1:256" ht="18">
      <c r="A345" s="953"/>
      <c r="B345" s="954" t="s">
        <v>1922</v>
      </c>
      <c r="C345" s="888"/>
      <c r="D345" s="931"/>
      <c r="E345" s="931"/>
      <c r="F345" s="931"/>
      <c r="G345" s="931"/>
      <c r="H345" s="931"/>
      <c r="I345" s="931"/>
      <c r="J345" s="931"/>
      <c r="K345" s="931"/>
      <c r="L345" s="931"/>
      <c r="M345" s="931"/>
      <c r="N345" s="931"/>
      <c r="O345" s="931"/>
      <c r="P345" s="931"/>
      <c r="Q345" s="931"/>
      <c r="R345" s="931"/>
      <c r="S345" s="931"/>
      <c r="T345" s="931"/>
      <c r="U345" s="931"/>
      <c r="V345" s="931"/>
      <c r="W345" s="931"/>
      <c r="X345" s="931"/>
      <c r="Y345" s="931"/>
      <c r="Z345" s="931"/>
      <c r="AA345" s="931"/>
      <c r="AB345" s="931"/>
      <c r="AC345" s="931"/>
      <c r="AD345" s="931"/>
      <c r="AE345" s="931"/>
      <c r="AF345" s="931"/>
      <c r="AG345" s="931"/>
      <c r="AH345" s="931"/>
      <c r="AI345" s="931"/>
      <c r="AJ345" s="931"/>
      <c r="AK345" s="931"/>
      <c r="AL345" s="931"/>
      <c r="AM345" s="931"/>
      <c r="AN345" s="931"/>
      <c r="AO345" s="931"/>
      <c r="AP345" s="931"/>
      <c r="AQ345" s="931"/>
      <c r="AR345" s="931"/>
      <c r="AS345" s="931"/>
      <c r="AT345" s="931"/>
      <c r="AU345" s="931"/>
      <c r="AV345" s="931"/>
      <c r="AW345" s="931"/>
      <c r="AX345" s="931"/>
      <c r="AY345" s="931"/>
      <c r="AZ345" s="931"/>
      <c r="BA345" s="931"/>
      <c r="BB345" s="931"/>
      <c r="BC345" s="931"/>
      <c r="BD345" s="931"/>
      <c r="BE345" s="931"/>
      <c r="BF345" s="931"/>
      <c r="BG345" s="931"/>
      <c r="BH345" s="931"/>
      <c r="BI345" s="931"/>
      <c r="BJ345" s="931"/>
      <c r="BK345" s="931"/>
      <c r="BL345" s="931"/>
      <c r="BM345" s="931"/>
      <c r="BN345" s="931"/>
      <c r="BO345" s="931"/>
      <c r="BP345" s="931"/>
      <c r="BQ345" s="931"/>
      <c r="BR345" s="931"/>
      <c r="BS345" s="931"/>
      <c r="BT345" s="931"/>
      <c r="BU345" s="931"/>
      <c r="BV345" s="931"/>
      <c r="BW345" s="931"/>
      <c r="BX345" s="931"/>
      <c r="BY345" s="931"/>
      <c r="BZ345" s="931"/>
      <c r="CA345" s="931"/>
      <c r="CB345" s="931"/>
      <c r="CC345" s="931"/>
      <c r="CD345" s="931"/>
      <c r="CE345" s="931"/>
      <c r="CF345" s="931"/>
      <c r="CG345" s="931"/>
      <c r="CH345" s="931"/>
      <c r="CI345" s="931"/>
      <c r="CJ345" s="931"/>
      <c r="CK345" s="931"/>
      <c r="CL345" s="931"/>
      <c r="CM345" s="931"/>
      <c r="CN345" s="931"/>
      <c r="CO345" s="931"/>
      <c r="CP345" s="931"/>
      <c r="CQ345" s="931"/>
      <c r="CR345" s="931"/>
      <c r="CS345" s="931"/>
      <c r="CT345" s="931"/>
      <c r="CU345" s="931"/>
      <c r="CV345" s="931"/>
      <c r="CW345" s="931"/>
      <c r="CX345" s="931"/>
      <c r="CY345" s="931"/>
      <c r="CZ345" s="931"/>
      <c r="DA345" s="931"/>
      <c r="DB345" s="931"/>
      <c r="DC345" s="931"/>
      <c r="DD345" s="931"/>
      <c r="DE345" s="931"/>
      <c r="DF345" s="931"/>
      <c r="DG345" s="931"/>
      <c r="DH345" s="931"/>
      <c r="DI345" s="931"/>
      <c r="DJ345" s="931"/>
      <c r="DK345" s="931"/>
      <c r="DL345" s="931"/>
      <c r="DM345" s="931"/>
      <c r="DN345" s="931"/>
      <c r="DO345" s="931"/>
      <c r="DP345" s="931"/>
      <c r="DQ345" s="931"/>
      <c r="DR345" s="931"/>
      <c r="DS345" s="931"/>
      <c r="DT345" s="931"/>
      <c r="DU345" s="931"/>
      <c r="DV345" s="931"/>
      <c r="DW345" s="931"/>
      <c r="DX345" s="931"/>
      <c r="DY345" s="931"/>
      <c r="DZ345" s="931"/>
      <c r="EA345" s="931"/>
      <c r="EB345" s="931"/>
      <c r="EC345" s="931"/>
      <c r="ED345" s="931"/>
      <c r="EE345" s="931"/>
      <c r="EF345" s="931"/>
      <c r="EG345" s="931"/>
      <c r="EH345" s="931"/>
      <c r="EI345" s="931"/>
      <c r="EJ345" s="931"/>
      <c r="EK345" s="931"/>
      <c r="EL345" s="931"/>
      <c r="EM345" s="931"/>
      <c r="EN345" s="931"/>
      <c r="EO345" s="931"/>
      <c r="EP345" s="931"/>
      <c r="EQ345" s="931"/>
      <c r="ER345" s="931"/>
      <c r="ES345" s="931"/>
      <c r="ET345" s="931"/>
      <c r="EU345" s="931"/>
      <c r="EV345" s="931"/>
      <c r="EW345" s="931"/>
      <c r="EX345" s="931"/>
      <c r="EY345" s="931"/>
      <c r="EZ345" s="931"/>
      <c r="FA345" s="931"/>
      <c r="FB345" s="931"/>
      <c r="FC345" s="931"/>
      <c r="FD345" s="931"/>
      <c r="FE345" s="931"/>
      <c r="FF345" s="931"/>
      <c r="FG345" s="931"/>
      <c r="FH345" s="931"/>
      <c r="FI345" s="931"/>
      <c r="FJ345" s="931"/>
      <c r="FK345" s="931"/>
      <c r="FL345" s="931"/>
      <c r="FM345" s="931"/>
      <c r="FN345" s="931"/>
      <c r="FO345" s="931"/>
      <c r="FP345" s="931"/>
      <c r="FQ345" s="931"/>
      <c r="FR345" s="931"/>
      <c r="FS345" s="931"/>
      <c r="FT345" s="931"/>
      <c r="FU345" s="931"/>
      <c r="FV345" s="931"/>
      <c r="FW345" s="931"/>
      <c r="FX345" s="931"/>
      <c r="FY345" s="931"/>
      <c r="FZ345" s="931"/>
      <c r="GA345" s="931"/>
      <c r="GB345" s="931"/>
      <c r="GC345" s="931"/>
      <c r="GD345" s="931"/>
      <c r="GE345" s="931"/>
      <c r="GF345" s="931"/>
      <c r="GG345" s="931"/>
      <c r="GH345" s="931"/>
      <c r="GI345" s="931"/>
      <c r="GJ345" s="931"/>
      <c r="GK345" s="931"/>
      <c r="GL345" s="931"/>
      <c r="GM345" s="931"/>
      <c r="GN345" s="931"/>
      <c r="GO345" s="931"/>
      <c r="GP345" s="931"/>
      <c r="GQ345" s="931"/>
      <c r="GR345" s="931"/>
      <c r="GS345" s="931"/>
      <c r="GT345" s="931"/>
      <c r="GU345" s="931"/>
      <c r="GV345" s="931"/>
      <c r="GW345" s="931"/>
      <c r="GX345" s="931"/>
      <c r="GY345" s="931"/>
      <c r="GZ345" s="931"/>
      <c r="HA345" s="931"/>
      <c r="HB345" s="931"/>
      <c r="HC345" s="931"/>
      <c r="HD345" s="931"/>
      <c r="HE345" s="931"/>
      <c r="HF345" s="931"/>
      <c r="HG345" s="931"/>
      <c r="HH345" s="931"/>
      <c r="HI345" s="931"/>
      <c r="HJ345" s="931"/>
      <c r="HK345" s="931"/>
      <c r="HL345" s="931"/>
      <c r="HM345" s="931"/>
      <c r="HN345" s="931"/>
      <c r="HO345" s="931"/>
      <c r="HP345" s="931"/>
      <c r="HQ345" s="931"/>
      <c r="HR345" s="931"/>
      <c r="HS345" s="931"/>
      <c r="HT345" s="931"/>
      <c r="HU345" s="931"/>
      <c r="HV345" s="931"/>
      <c r="HW345" s="931"/>
      <c r="HX345" s="931"/>
      <c r="HY345" s="931"/>
      <c r="HZ345" s="931"/>
      <c r="IA345" s="931"/>
      <c r="IB345" s="931"/>
      <c r="IC345" s="931"/>
      <c r="ID345" s="931"/>
      <c r="IE345" s="931"/>
      <c r="IF345" s="931"/>
      <c r="IG345" s="931"/>
      <c r="IH345" s="931"/>
      <c r="II345" s="931"/>
      <c r="IJ345" s="931"/>
      <c r="IK345" s="931"/>
      <c r="IL345" s="931"/>
      <c r="IM345" s="931"/>
      <c r="IN345" s="931"/>
      <c r="IO345" s="931"/>
      <c r="IP345" s="931"/>
      <c r="IQ345" s="931"/>
      <c r="IR345" s="931"/>
      <c r="IS345" s="931"/>
      <c r="IT345" s="931"/>
      <c r="IU345" s="931"/>
      <c r="IV345" s="931"/>
    </row>
    <row r="346" spans="1:3" ht="18">
      <c r="A346" s="955"/>
      <c r="B346" s="956" t="s">
        <v>1108</v>
      </c>
      <c r="C346" s="888"/>
    </row>
    <row r="347" spans="1:3" ht="18">
      <c r="A347" s="955"/>
      <c r="B347" s="957" t="s">
        <v>1109</v>
      </c>
      <c r="C347" s="888"/>
    </row>
    <row r="348" spans="1:3" ht="18">
      <c r="A348" s="958" t="s">
        <v>1110</v>
      </c>
      <c r="B348" s="959" t="s">
        <v>1111</v>
      </c>
      <c r="C348" s="888"/>
    </row>
    <row r="349" spans="1:2" ht="18">
      <c r="A349" s="960" t="s">
        <v>1112</v>
      </c>
      <c r="B349" s="961" t="s">
        <v>1113</v>
      </c>
    </row>
    <row r="350" spans="1:2" ht="18">
      <c r="A350" s="960" t="s">
        <v>1114</v>
      </c>
      <c r="B350" s="962" t="s">
        <v>1115</v>
      </c>
    </row>
    <row r="351" spans="1:2" ht="18">
      <c r="A351" s="960" t="s">
        <v>1116</v>
      </c>
      <c r="B351" s="962" t="s">
        <v>1117</v>
      </c>
    </row>
    <row r="352" spans="1:2" ht="18">
      <c r="A352" s="960" t="s">
        <v>1118</v>
      </c>
      <c r="B352" s="962" t="s">
        <v>447</v>
      </c>
    </row>
    <row r="353" spans="1:2" ht="18">
      <c r="A353" s="960" t="s">
        <v>448</v>
      </c>
      <c r="B353" s="962" t="s">
        <v>449</v>
      </c>
    </row>
    <row r="354" spans="1:2" ht="18">
      <c r="A354" s="960" t="s">
        <v>450</v>
      </c>
      <c r="B354" s="962" t="s">
        <v>451</v>
      </c>
    </row>
    <row r="355" spans="1:2" ht="18">
      <c r="A355" s="960" t="s">
        <v>452</v>
      </c>
      <c r="B355" s="963" t="s">
        <v>453</v>
      </c>
    </row>
    <row r="356" spans="1:2" ht="18">
      <c r="A356" s="960" t="s">
        <v>454</v>
      </c>
      <c r="B356" s="963" t="s">
        <v>455</v>
      </c>
    </row>
    <row r="357" spans="1:2" ht="18">
      <c r="A357" s="960" t="s">
        <v>456</v>
      </c>
      <c r="B357" s="963" t="s">
        <v>457</v>
      </c>
    </row>
    <row r="358" spans="1:2" ht="18">
      <c r="A358" s="960" t="s">
        <v>458</v>
      </c>
      <c r="B358" s="963" t="s">
        <v>459</v>
      </c>
    </row>
    <row r="359" spans="1:2" ht="18">
      <c r="A359" s="960" t="s">
        <v>460</v>
      </c>
      <c r="B359" s="964" t="s">
        <v>461</v>
      </c>
    </row>
    <row r="360" spans="1:2" ht="18">
      <c r="A360" s="960" t="s">
        <v>462</v>
      </c>
      <c r="B360" s="964" t="s">
        <v>463</v>
      </c>
    </row>
    <row r="361" spans="1:2" ht="18">
      <c r="A361" s="960" t="s">
        <v>464</v>
      </c>
      <c r="B361" s="963" t="s">
        <v>465</v>
      </c>
    </row>
    <row r="362" spans="1:5" ht="18">
      <c r="A362" s="965" t="s">
        <v>466</v>
      </c>
      <c r="B362" s="963" t="s">
        <v>467</v>
      </c>
      <c r="C362" s="889" t="s">
        <v>468</v>
      </c>
      <c r="D362" s="890"/>
      <c r="E362" s="891"/>
    </row>
    <row r="363" spans="1:5" ht="18">
      <c r="A363" s="965" t="s">
        <v>469</v>
      </c>
      <c r="B363" s="962" t="s">
        <v>470</v>
      </c>
      <c r="C363" s="889" t="s">
        <v>468</v>
      </c>
      <c r="D363" s="890"/>
      <c r="E363" s="891"/>
    </row>
    <row r="364" spans="1:5" ht="18">
      <c r="A364" s="965" t="s">
        <v>471</v>
      </c>
      <c r="B364" s="963" t="s">
        <v>472</v>
      </c>
      <c r="C364" s="889" t="s">
        <v>468</v>
      </c>
      <c r="D364" s="890"/>
      <c r="E364" s="891"/>
    </row>
    <row r="365" spans="1:5" ht="18">
      <c r="A365" s="965" t="s">
        <v>473</v>
      </c>
      <c r="B365" s="963" t="s">
        <v>474</v>
      </c>
      <c r="C365" s="889" t="s">
        <v>468</v>
      </c>
      <c r="D365" s="890"/>
      <c r="E365" s="891"/>
    </row>
    <row r="366" spans="1:5" ht="18">
      <c r="A366" s="965" t="s">
        <v>475</v>
      </c>
      <c r="B366" s="963" t="s">
        <v>476</v>
      </c>
      <c r="C366" s="889" t="s">
        <v>468</v>
      </c>
      <c r="D366" s="890"/>
      <c r="E366" s="891"/>
    </row>
    <row r="367" spans="1:5" ht="18">
      <c r="A367" s="965" t="s">
        <v>477</v>
      </c>
      <c r="B367" s="963" t="s">
        <v>478</v>
      </c>
      <c r="C367" s="889" t="s">
        <v>468</v>
      </c>
      <c r="D367" s="890"/>
      <c r="E367" s="891"/>
    </row>
    <row r="368" spans="1:5" ht="18">
      <c r="A368" s="965" t="s">
        <v>479</v>
      </c>
      <c r="B368" s="963" t="s">
        <v>480</v>
      </c>
      <c r="C368" s="889" t="s">
        <v>468</v>
      </c>
      <c r="D368" s="890"/>
      <c r="E368" s="891"/>
    </row>
    <row r="369" spans="1:5" ht="18">
      <c r="A369" s="965" t="s">
        <v>481</v>
      </c>
      <c r="B369" s="963" t="s">
        <v>482</v>
      </c>
      <c r="C369" s="889" t="s">
        <v>468</v>
      </c>
      <c r="D369" s="890"/>
      <c r="E369" s="891"/>
    </row>
    <row r="370" spans="1:5" ht="18">
      <c r="A370" s="965" t="s">
        <v>483</v>
      </c>
      <c r="B370" s="963" t="s">
        <v>484</v>
      </c>
      <c r="C370" s="889" t="s">
        <v>468</v>
      </c>
      <c r="D370" s="890"/>
      <c r="E370" s="891"/>
    </row>
    <row r="371" spans="1:5" ht="18">
      <c r="A371" s="965" t="s">
        <v>485</v>
      </c>
      <c r="B371" s="962" t="s">
        <v>486</v>
      </c>
      <c r="C371" s="889" t="s">
        <v>468</v>
      </c>
      <c r="D371" s="890"/>
      <c r="E371" s="891"/>
    </row>
    <row r="372" spans="1:5" ht="18">
      <c r="A372" s="965" t="s">
        <v>487</v>
      </c>
      <c r="B372" s="963" t="s">
        <v>488</v>
      </c>
      <c r="C372" s="889" t="s">
        <v>468</v>
      </c>
      <c r="D372" s="890"/>
      <c r="E372" s="891"/>
    </row>
    <row r="373" spans="1:5" ht="18">
      <c r="A373" s="965" t="s">
        <v>489</v>
      </c>
      <c r="B373" s="962" t="s">
        <v>490</v>
      </c>
      <c r="C373" s="889" t="s">
        <v>468</v>
      </c>
      <c r="D373" s="890"/>
      <c r="E373" s="891"/>
    </row>
    <row r="374" spans="1:5" ht="18">
      <c r="A374" s="965" t="s">
        <v>491</v>
      </c>
      <c r="B374" s="962" t="s">
        <v>492</v>
      </c>
      <c r="C374" s="889" t="s">
        <v>468</v>
      </c>
      <c r="D374" s="890"/>
      <c r="E374" s="891"/>
    </row>
    <row r="375" spans="1:5" ht="18">
      <c r="A375" s="965" t="s">
        <v>493</v>
      </c>
      <c r="B375" s="962" t="s">
        <v>494</v>
      </c>
      <c r="C375" s="889" t="s">
        <v>468</v>
      </c>
      <c r="D375" s="890"/>
      <c r="E375" s="891"/>
    </row>
    <row r="376" spans="1:5" ht="18">
      <c r="A376" s="965" t="s">
        <v>495</v>
      </c>
      <c r="B376" s="962" t="s">
        <v>496</v>
      </c>
      <c r="C376" s="889" t="s">
        <v>468</v>
      </c>
      <c r="D376" s="890"/>
      <c r="E376" s="891"/>
    </row>
    <row r="377" spans="1:5" ht="18">
      <c r="A377" s="965" t="s">
        <v>497</v>
      </c>
      <c r="B377" s="962" t="s">
        <v>498</v>
      </c>
      <c r="C377" s="889" t="s">
        <v>468</v>
      </c>
      <c r="D377" s="890"/>
      <c r="E377" s="891"/>
    </row>
    <row r="378" spans="1:5" ht="18">
      <c r="A378" s="965" t="s">
        <v>499</v>
      </c>
      <c r="B378" s="962" t="s">
        <v>500</v>
      </c>
      <c r="C378" s="889" t="s">
        <v>468</v>
      </c>
      <c r="D378" s="890"/>
      <c r="E378" s="891"/>
    </row>
    <row r="379" spans="1:5" ht="18">
      <c r="A379" s="965" t="s">
        <v>501</v>
      </c>
      <c r="B379" s="962" t="s">
        <v>502</v>
      </c>
      <c r="C379" s="889" t="s">
        <v>468</v>
      </c>
      <c r="D379" s="890"/>
      <c r="E379" s="891"/>
    </row>
    <row r="380" spans="1:5" ht="18">
      <c r="A380" s="965" t="s">
        <v>503</v>
      </c>
      <c r="B380" s="962" t="s">
        <v>504</v>
      </c>
      <c r="C380" s="889" t="s">
        <v>468</v>
      </c>
      <c r="D380" s="890"/>
      <c r="E380" s="891"/>
    </row>
    <row r="381" spans="1:5" ht="18">
      <c r="A381" s="965" t="s">
        <v>505</v>
      </c>
      <c r="B381" s="966" t="s">
        <v>506</v>
      </c>
      <c r="C381" s="889" t="s">
        <v>468</v>
      </c>
      <c r="D381" s="890"/>
      <c r="E381" s="891"/>
    </row>
    <row r="382" spans="1:5" ht="18">
      <c r="A382" s="965" t="s">
        <v>507</v>
      </c>
      <c r="B382" s="966" t="s">
        <v>508</v>
      </c>
      <c r="C382" s="889" t="s">
        <v>468</v>
      </c>
      <c r="D382" s="890"/>
      <c r="E382" s="891"/>
    </row>
    <row r="383" spans="1:5" ht="18">
      <c r="A383" s="967" t="s">
        <v>509</v>
      </c>
      <c r="B383" s="968" t="s">
        <v>510</v>
      </c>
      <c r="C383" s="889" t="s">
        <v>468</v>
      </c>
      <c r="D383" s="892"/>
      <c r="E383" s="891"/>
    </row>
    <row r="384" spans="1:5" ht="18">
      <c r="A384" s="955" t="s">
        <v>468</v>
      </c>
      <c r="B384" s="969" t="s">
        <v>511</v>
      </c>
      <c r="C384" s="889" t="s">
        <v>468</v>
      </c>
      <c r="D384" s="893"/>
      <c r="E384" s="891"/>
    </row>
    <row r="385" spans="1:5" ht="18">
      <c r="A385" s="970" t="s">
        <v>512</v>
      </c>
      <c r="B385" s="971" t="s">
        <v>513</v>
      </c>
      <c r="C385" s="889" t="s">
        <v>468</v>
      </c>
      <c r="D385" s="890"/>
      <c r="E385" s="891"/>
    </row>
    <row r="386" spans="1:5" ht="18">
      <c r="A386" s="965" t="s">
        <v>514</v>
      </c>
      <c r="B386" s="946" t="s">
        <v>515</v>
      </c>
      <c r="C386" s="889" t="s">
        <v>468</v>
      </c>
      <c r="D386" s="890"/>
      <c r="E386" s="891"/>
    </row>
    <row r="387" spans="1:5" ht="18">
      <c r="A387" s="972" t="s">
        <v>516</v>
      </c>
      <c r="B387" s="973" t="s">
        <v>517</v>
      </c>
      <c r="C387" s="889" t="s">
        <v>468</v>
      </c>
      <c r="D387" s="890"/>
      <c r="E387" s="891"/>
    </row>
    <row r="388" spans="1:5" ht="18">
      <c r="A388" s="955" t="s">
        <v>468</v>
      </c>
      <c r="B388" s="974" t="s">
        <v>518</v>
      </c>
      <c r="C388" s="889" t="s">
        <v>468</v>
      </c>
      <c r="D388" s="894"/>
      <c r="E388" s="891"/>
    </row>
    <row r="389" spans="1:5" ht="16.5">
      <c r="A389" s="975" t="s">
        <v>1088</v>
      </c>
      <c r="B389" s="938" t="s">
        <v>1089</v>
      </c>
      <c r="C389" s="889" t="s">
        <v>468</v>
      </c>
      <c r="D389" s="895"/>
      <c r="E389" s="891"/>
    </row>
    <row r="390" spans="1:5" ht="16.5">
      <c r="A390" s="975" t="s">
        <v>1090</v>
      </c>
      <c r="B390" s="938" t="s">
        <v>1091</v>
      </c>
      <c r="C390" s="889" t="s">
        <v>468</v>
      </c>
      <c r="D390" s="895"/>
      <c r="E390" s="891"/>
    </row>
    <row r="391" spans="1:5" ht="16.5">
      <c r="A391" s="976" t="s">
        <v>1092</v>
      </c>
      <c r="B391" s="977" t="s">
        <v>1093</v>
      </c>
      <c r="C391" s="889" t="s">
        <v>468</v>
      </c>
      <c r="D391" s="895"/>
      <c r="E391" s="891"/>
    </row>
    <row r="392" spans="1:5" ht="18">
      <c r="A392" s="955" t="s">
        <v>468</v>
      </c>
      <c r="B392" s="974" t="s">
        <v>519</v>
      </c>
      <c r="C392" s="889" t="s">
        <v>468</v>
      </c>
      <c r="D392" s="894"/>
      <c r="E392" s="891"/>
    </row>
    <row r="393" spans="1:5" ht="18">
      <c r="A393" s="970" t="s">
        <v>520</v>
      </c>
      <c r="B393" s="971" t="s">
        <v>521</v>
      </c>
      <c r="C393" s="889" t="s">
        <v>468</v>
      </c>
      <c r="D393" s="890"/>
      <c r="E393" s="891"/>
    </row>
    <row r="394" spans="1:5" ht="18.75" thickBot="1">
      <c r="A394" s="978" t="s">
        <v>522</v>
      </c>
      <c r="B394" s="979" t="s">
        <v>523</v>
      </c>
      <c r="C394" s="889" t="s">
        <v>468</v>
      </c>
      <c r="D394" s="896"/>
      <c r="E394" s="891"/>
    </row>
    <row r="395" spans="1:5" ht="16.5">
      <c r="A395" s="980" t="s">
        <v>524</v>
      </c>
      <c r="B395" s="981" t="s">
        <v>1529</v>
      </c>
      <c r="C395" s="889" t="s">
        <v>468</v>
      </c>
      <c r="D395" s="895"/>
      <c r="E395" s="891"/>
    </row>
    <row r="396" spans="1:5" ht="16.5">
      <c r="A396" s="975" t="s">
        <v>1530</v>
      </c>
      <c r="B396" s="938" t="s">
        <v>1531</v>
      </c>
      <c r="C396" s="889" t="s">
        <v>468</v>
      </c>
      <c r="D396" s="897"/>
      <c r="E396" s="891"/>
    </row>
    <row r="397" spans="1:5" ht="18.75" thickBot="1">
      <c r="A397" s="982" t="s">
        <v>1532</v>
      </c>
      <c r="B397" s="983" t="s">
        <v>1533</v>
      </c>
      <c r="C397" s="889" t="s">
        <v>468</v>
      </c>
      <c r="D397" s="896"/>
      <c r="E397" s="891"/>
    </row>
    <row r="398" spans="1:5" ht="16.5">
      <c r="A398" s="984" t="s">
        <v>1534</v>
      </c>
      <c r="B398" s="985" t="s">
        <v>1535</v>
      </c>
      <c r="C398" s="889" t="s">
        <v>468</v>
      </c>
      <c r="D398" s="897"/>
      <c r="E398" s="891"/>
    </row>
    <row r="399" spans="1:5" ht="16.5">
      <c r="A399" s="986" t="s">
        <v>1536</v>
      </c>
      <c r="B399" s="938" t="s">
        <v>1537</v>
      </c>
      <c r="C399" s="889" t="s">
        <v>468</v>
      </c>
      <c r="D399" s="899"/>
      <c r="E399" s="891"/>
    </row>
    <row r="400" spans="1:5" ht="16.5">
      <c r="A400" s="975" t="s">
        <v>1538</v>
      </c>
      <c r="B400" s="942" t="s">
        <v>1539</v>
      </c>
      <c r="C400" s="889" t="s">
        <v>468</v>
      </c>
      <c r="D400" s="897"/>
      <c r="E400" s="891"/>
    </row>
    <row r="401" spans="1:5" ht="17.25" thickBot="1">
      <c r="A401" s="987" t="s">
        <v>1540</v>
      </c>
      <c r="B401" s="988" t="s">
        <v>1541</v>
      </c>
      <c r="C401" s="889" t="s">
        <v>468</v>
      </c>
      <c r="D401" s="897"/>
      <c r="E401" s="891"/>
    </row>
    <row r="402" spans="1:5" ht="18">
      <c r="A402" s="989" t="s">
        <v>1542</v>
      </c>
      <c r="B402" s="990" t="s">
        <v>1543</v>
      </c>
      <c r="C402" s="889" t="s">
        <v>468</v>
      </c>
      <c r="D402" s="900"/>
      <c r="E402" s="891"/>
    </row>
    <row r="403" spans="1:5" ht="18">
      <c r="A403" s="991" t="s">
        <v>1544</v>
      </c>
      <c r="B403" s="992" t="s">
        <v>1545</v>
      </c>
      <c r="C403" s="889" t="s">
        <v>468</v>
      </c>
      <c r="D403" s="900"/>
      <c r="E403" s="891"/>
    </row>
    <row r="404" spans="1:5" ht="18">
      <c r="A404" s="991" t="s">
        <v>1546</v>
      </c>
      <c r="B404" s="993" t="s">
        <v>1547</v>
      </c>
      <c r="C404" s="889" t="s">
        <v>468</v>
      </c>
      <c r="D404" s="900"/>
      <c r="E404" s="891"/>
    </row>
    <row r="405" spans="1:5" ht="18">
      <c r="A405" s="991" t="s">
        <v>1548</v>
      </c>
      <c r="B405" s="992" t="s">
        <v>1549</v>
      </c>
      <c r="C405" s="889" t="s">
        <v>468</v>
      </c>
      <c r="D405" s="900"/>
      <c r="E405" s="891"/>
    </row>
    <row r="406" spans="1:5" ht="18">
      <c r="A406" s="991" t="s">
        <v>1550</v>
      </c>
      <c r="B406" s="992" t="s">
        <v>1551</v>
      </c>
      <c r="C406" s="889" t="s">
        <v>468</v>
      </c>
      <c r="D406" s="900"/>
      <c r="E406" s="891"/>
    </row>
    <row r="407" spans="1:5" ht="18">
      <c r="A407" s="991" t="s">
        <v>1552</v>
      </c>
      <c r="B407" s="994" t="s">
        <v>1553</v>
      </c>
      <c r="C407" s="889" t="s">
        <v>468</v>
      </c>
      <c r="D407" s="900"/>
      <c r="E407" s="891"/>
    </row>
    <row r="408" spans="1:5" ht="18">
      <c r="A408" s="991" t="s">
        <v>1554</v>
      </c>
      <c r="B408" s="994" t="s">
        <v>1555</v>
      </c>
      <c r="C408" s="889" t="s">
        <v>468</v>
      </c>
      <c r="D408" s="900"/>
      <c r="E408" s="891"/>
    </row>
    <row r="409" spans="1:5" ht="18">
      <c r="A409" s="991" t="s">
        <v>1556</v>
      </c>
      <c r="B409" s="994" t="s">
        <v>1557</v>
      </c>
      <c r="C409" s="889" t="s">
        <v>468</v>
      </c>
      <c r="D409" s="901"/>
      <c r="E409" s="891"/>
    </row>
    <row r="410" spans="1:5" ht="18">
      <c r="A410" s="991" t="s">
        <v>1558</v>
      </c>
      <c r="B410" s="994" t="s">
        <v>1559</v>
      </c>
      <c r="C410" s="889" t="s">
        <v>468</v>
      </c>
      <c r="D410" s="901"/>
      <c r="E410" s="891"/>
    </row>
    <row r="411" spans="1:5" ht="18">
      <c r="A411" s="991" t="s">
        <v>1560</v>
      </c>
      <c r="B411" s="994" t="s">
        <v>540</v>
      </c>
      <c r="C411" s="889" t="s">
        <v>468</v>
      </c>
      <c r="D411" s="901"/>
      <c r="E411" s="891"/>
    </row>
    <row r="412" spans="1:5" ht="18">
      <c r="A412" s="991" t="s">
        <v>541</v>
      </c>
      <c r="B412" s="992" t="s">
        <v>542</v>
      </c>
      <c r="C412" s="889" t="s">
        <v>468</v>
      </c>
      <c r="D412" s="901"/>
      <c r="E412" s="891"/>
    </row>
    <row r="413" spans="1:5" ht="18">
      <c r="A413" s="991" t="s">
        <v>543</v>
      </c>
      <c r="B413" s="992" t="s">
        <v>544</v>
      </c>
      <c r="C413" s="889" t="s">
        <v>468</v>
      </c>
      <c r="D413" s="901"/>
      <c r="E413" s="891"/>
    </row>
    <row r="414" spans="1:5" ht="18">
      <c r="A414" s="991" t="s">
        <v>545</v>
      </c>
      <c r="B414" s="992" t="s">
        <v>546</v>
      </c>
      <c r="C414" s="889" t="s">
        <v>468</v>
      </c>
      <c r="D414" s="901"/>
      <c r="E414" s="891"/>
    </row>
    <row r="415" spans="1:5" ht="18.75" thickBot="1">
      <c r="A415" s="995" t="s">
        <v>547</v>
      </c>
      <c r="B415" s="996" t="s">
        <v>548</v>
      </c>
      <c r="C415" s="889" t="s">
        <v>468</v>
      </c>
      <c r="D415" s="901"/>
      <c r="E415" s="891"/>
    </row>
    <row r="416" spans="1:5" ht="18">
      <c r="A416" s="989" t="s">
        <v>549</v>
      </c>
      <c r="B416" s="990" t="s">
        <v>550</v>
      </c>
      <c r="C416" s="889" t="s">
        <v>468</v>
      </c>
      <c r="D416" s="900"/>
      <c r="E416" s="891"/>
    </row>
    <row r="417" spans="1:5" ht="18">
      <c r="A417" s="991" t="s">
        <v>551</v>
      </c>
      <c r="B417" s="993" t="s">
        <v>552</v>
      </c>
      <c r="C417" s="889" t="s">
        <v>468</v>
      </c>
      <c r="D417" s="901"/>
      <c r="E417" s="891"/>
    </row>
    <row r="418" spans="1:5" ht="18">
      <c r="A418" s="991" t="s">
        <v>553</v>
      </c>
      <c r="B418" s="992" t="s">
        <v>554</v>
      </c>
      <c r="C418" s="889" t="s">
        <v>468</v>
      </c>
      <c r="D418" s="901"/>
      <c r="E418" s="891"/>
    </row>
    <row r="419" spans="1:5" ht="18">
      <c r="A419" s="991" t="s">
        <v>555</v>
      </c>
      <c r="B419" s="992" t="s">
        <v>556</v>
      </c>
      <c r="C419" s="889" t="s">
        <v>468</v>
      </c>
      <c r="D419" s="901"/>
      <c r="E419" s="891"/>
    </row>
    <row r="420" spans="1:5" ht="18">
      <c r="A420" s="991" t="s">
        <v>557</v>
      </c>
      <c r="B420" s="992" t="s">
        <v>558</v>
      </c>
      <c r="C420" s="889" t="s">
        <v>468</v>
      </c>
      <c r="D420" s="901"/>
      <c r="E420" s="891"/>
    </row>
    <row r="421" spans="1:5" ht="18">
      <c r="A421" s="991" t="s">
        <v>559</v>
      </c>
      <c r="B421" s="992" t="s">
        <v>560</v>
      </c>
      <c r="C421" s="889" t="s">
        <v>468</v>
      </c>
      <c r="D421" s="901"/>
      <c r="E421" s="891"/>
    </row>
    <row r="422" spans="1:5" ht="18">
      <c r="A422" s="991" t="s">
        <v>561</v>
      </c>
      <c r="B422" s="992" t="s">
        <v>562</v>
      </c>
      <c r="C422" s="889" t="s">
        <v>468</v>
      </c>
      <c r="D422" s="901"/>
      <c r="E422" s="891"/>
    </row>
    <row r="423" spans="1:5" ht="18">
      <c r="A423" s="991" t="s">
        <v>563</v>
      </c>
      <c r="B423" s="992" t="s">
        <v>564</v>
      </c>
      <c r="C423" s="889" t="s">
        <v>468</v>
      </c>
      <c r="D423" s="901"/>
      <c r="E423" s="891"/>
    </row>
    <row r="424" spans="1:5" ht="18">
      <c r="A424" s="991" t="s">
        <v>565</v>
      </c>
      <c r="B424" s="992" t="s">
        <v>566</v>
      </c>
      <c r="C424" s="889" t="s">
        <v>468</v>
      </c>
      <c r="D424" s="901"/>
      <c r="E424" s="891"/>
    </row>
    <row r="425" spans="1:5" ht="18">
      <c r="A425" s="991" t="s">
        <v>567</v>
      </c>
      <c r="B425" s="992" t="s">
        <v>568</v>
      </c>
      <c r="C425" s="889" t="s">
        <v>468</v>
      </c>
      <c r="D425" s="901"/>
      <c r="E425" s="891"/>
    </row>
    <row r="426" spans="1:5" ht="18">
      <c r="A426" s="991" t="s">
        <v>569</v>
      </c>
      <c r="B426" s="992" t="s">
        <v>570</v>
      </c>
      <c r="C426" s="889" t="s">
        <v>468</v>
      </c>
      <c r="D426" s="901"/>
      <c r="E426" s="891"/>
    </row>
    <row r="427" spans="1:5" ht="18">
      <c r="A427" s="991" t="s">
        <v>571</v>
      </c>
      <c r="B427" s="992" t="s">
        <v>572</v>
      </c>
      <c r="C427" s="889" t="s">
        <v>468</v>
      </c>
      <c r="D427" s="901"/>
      <c r="E427" s="891"/>
    </row>
    <row r="428" spans="1:5" ht="18.75" thickBot="1">
      <c r="A428" s="995" t="s">
        <v>573</v>
      </c>
      <c r="B428" s="996" t="s">
        <v>574</v>
      </c>
      <c r="C428" s="889" t="s">
        <v>468</v>
      </c>
      <c r="D428" s="901"/>
      <c r="E428" s="891"/>
    </row>
    <row r="429" spans="1:5" ht="18">
      <c r="A429" s="989" t="s">
        <v>575</v>
      </c>
      <c r="B429" s="990" t="s">
        <v>576</v>
      </c>
      <c r="C429" s="889" t="s">
        <v>468</v>
      </c>
      <c r="D429" s="901"/>
      <c r="E429" s="891"/>
    </row>
    <row r="430" spans="1:5" ht="18">
      <c r="A430" s="991" t="s">
        <v>577</v>
      </c>
      <c r="B430" s="992" t="s">
        <v>578</v>
      </c>
      <c r="C430" s="889" t="s">
        <v>468</v>
      </c>
      <c r="D430" s="901"/>
      <c r="E430" s="891"/>
    </row>
    <row r="431" spans="1:5" ht="18">
      <c r="A431" s="991" t="s">
        <v>579</v>
      </c>
      <c r="B431" s="992" t="s">
        <v>580</v>
      </c>
      <c r="C431" s="889" t="s">
        <v>468</v>
      </c>
      <c r="D431" s="901"/>
      <c r="E431" s="891"/>
    </row>
    <row r="432" spans="1:5" ht="18">
      <c r="A432" s="991" t="s">
        <v>581</v>
      </c>
      <c r="B432" s="992" t="s">
        <v>582</v>
      </c>
      <c r="C432" s="889" t="s">
        <v>468</v>
      </c>
      <c r="D432" s="901"/>
      <c r="E432" s="891"/>
    </row>
    <row r="433" spans="1:5" ht="18">
      <c r="A433" s="991" t="s">
        <v>583</v>
      </c>
      <c r="B433" s="993" t="s">
        <v>584</v>
      </c>
      <c r="C433" s="889" t="s">
        <v>468</v>
      </c>
      <c r="D433" s="901"/>
      <c r="E433" s="891"/>
    </row>
    <row r="434" spans="1:5" ht="18">
      <c r="A434" s="991" t="s">
        <v>585</v>
      </c>
      <c r="B434" s="992" t="s">
        <v>586</v>
      </c>
      <c r="C434" s="889" t="s">
        <v>468</v>
      </c>
      <c r="D434" s="901"/>
      <c r="E434" s="891"/>
    </row>
    <row r="435" spans="1:5" ht="18">
      <c r="A435" s="991" t="s">
        <v>587</v>
      </c>
      <c r="B435" s="992" t="s">
        <v>588</v>
      </c>
      <c r="C435" s="889" t="s">
        <v>468</v>
      </c>
      <c r="D435" s="901"/>
      <c r="E435" s="891"/>
    </row>
    <row r="436" spans="1:5" ht="18">
      <c r="A436" s="991" t="s">
        <v>589</v>
      </c>
      <c r="B436" s="992" t="s">
        <v>590</v>
      </c>
      <c r="C436" s="889" t="s">
        <v>468</v>
      </c>
      <c r="D436" s="901"/>
      <c r="E436" s="891"/>
    </row>
    <row r="437" spans="1:5" ht="18">
      <c r="A437" s="991" t="s">
        <v>591</v>
      </c>
      <c r="B437" s="992" t="s">
        <v>592</v>
      </c>
      <c r="C437" s="889" t="s">
        <v>468</v>
      </c>
      <c r="D437" s="901"/>
      <c r="E437" s="891"/>
    </row>
    <row r="438" spans="1:5" ht="18">
      <c r="A438" s="991" t="s">
        <v>593</v>
      </c>
      <c r="B438" s="992" t="s">
        <v>594</v>
      </c>
      <c r="C438" s="889" t="s">
        <v>468</v>
      </c>
      <c r="D438" s="901"/>
      <c r="E438" s="891"/>
    </row>
    <row r="439" spans="1:5" ht="18">
      <c r="A439" s="991" t="s">
        <v>595</v>
      </c>
      <c r="B439" s="992" t="s">
        <v>596</v>
      </c>
      <c r="C439" s="889" t="s">
        <v>468</v>
      </c>
      <c r="D439" s="901"/>
      <c r="E439" s="891"/>
    </row>
    <row r="440" spans="1:5" ht="18.75" thickBot="1">
      <c r="A440" s="995" t="s">
        <v>597</v>
      </c>
      <c r="B440" s="996" t="s">
        <v>598</v>
      </c>
      <c r="C440" s="889" t="s">
        <v>468</v>
      </c>
      <c r="D440" s="901"/>
      <c r="E440" s="891"/>
    </row>
    <row r="441" spans="1:5" ht="18">
      <c r="A441" s="989" t="s">
        <v>599</v>
      </c>
      <c r="B441" s="997" t="s">
        <v>600</v>
      </c>
      <c r="C441" s="889" t="s">
        <v>468</v>
      </c>
      <c r="D441" s="901"/>
      <c r="E441" s="891"/>
    </row>
    <row r="442" spans="1:5" ht="18">
      <c r="A442" s="991" t="s">
        <v>601</v>
      </c>
      <c r="B442" s="992" t="s">
        <v>602</v>
      </c>
      <c r="C442" s="889" t="s">
        <v>468</v>
      </c>
      <c r="D442" s="901"/>
      <c r="E442" s="891"/>
    </row>
    <row r="443" spans="1:5" ht="18">
      <c r="A443" s="991" t="s">
        <v>603</v>
      </c>
      <c r="B443" s="992" t="s">
        <v>604</v>
      </c>
      <c r="C443" s="889" t="s">
        <v>468</v>
      </c>
      <c r="D443" s="901"/>
      <c r="E443" s="891"/>
    </row>
    <row r="444" spans="1:5" ht="18">
      <c r="A444" s="991" t="s">
        <v>605</v>
      </c>
      <c r="B444" s="992" t="s">
        <v>606</v>
      </c>
      <c r="C444" s="889" t="s">
        <v>468</v>
      </c>
      <c r="D444" s="901"/>
      <c r="E444" s="891"/>
    </row>
    <row r="445" spans="1:5" ht="18">
      <c r="A445" s="991" t="s">
        <v>607</v>
      </c>
      <c r="B445" s="992" t="s">
        <v>608</v>
      </c>
      <c r="C445" s="889" t="s">
        <v>468</v>
      </c>
      <c r="D445" s="901"/>
      <c r="E445" s="891"/>
    </row>
    <row r="446" spans="1:5" ht="18">
      <c r="A446" s="991" t="s">
        <v>609</v>
      </c>
      <c r="B446" s="992" t="s">
        <v>610</v>
      </c>
      <c r="C446" s="889" t="s">
        <v>468</v>
      </c>
      <c r="D446" s="901"/>
      <c r="E446" s="891"/>
    </row>
    <row r="447" spans="1:5" ht="18">
      <c r="A447" s="991" t="s">
        <v>611</v>
      </c>
      <c r="B447" s="992" t="s">
        <v>612</v>
      </c>
      <c r="C447" s="889" t="s">
        <v>468</v>
      </c>
      <c r="D447" s="901"/>
      <c r="E447" s="891"/>
    </row>
    <row r="448" spans="1:5" ht="18">
      <c r="A448" s="991" t="s">
        <v>613</v>
      </c>
      <c r="B448" s="992" t="s">
        <v>614</v>
      </c>
      <c r="C448" s="889" t="s">
        <v>468</v>
      </c>
      <c r="D448" s="901"/>
      <c r="E448" s="891"/>
    </row>
    <row r="449" spans="1:5" ht="18">
      <c r="A449" s="991" t="s">
        <v>615</v>
      </c>
      <c r="B449" s="992" t="s">
        <v>616</v>
      </c>
      <c r="C449" s="889" t="s">
        <v>468</v>
      </c>
      <c r="D449" s="901"/>
      <c r="E449" s="891"/>
    </row>
    <row r="450" spans="1:5" ht="18.75" thickBot="1">
      <c r="A450" s="995" t="s">
        <v>617</v>
      </c>
      <c r="B450" s="996" t="s">
        <v>618</v>
      </c>
      <c r="C450" s="889" t="s">
        <v>468</v>
      </c>
      <c r="D450" s="901"/>
      <c r="E450" s="891"/>
    </row>
    <row r="451" spans="1:5" ht="18">
      <c r="A451" s="989" t="s">
        <v>619</v>
      </c>
      <c r="B451" s="990" t="s">
        <v>620</v>
      </c>
      <c r="C451" s="889" t="s">
        <v>468</v>
      </c>
      <c r="D451" s="901"/>
      <c r="E451" s="891"/>
    </row>
    <row r="452" spans="1:5" ht="18">
      <c r="A452" s="991" t="s">
        <v>621</v>
      </c>
      <c r="B452" s="992" t="s">
        <v>622</v>
      </c>
      <c r="C452" s="889" t="s">
        <v>468</v>
      </c>
      <c r="D452" s="901"/>
      <c r="E452" s="891"/>
    </row>
    <row r="453" spans="1:5" ht="18">
      <c r="A453" s="991" t="s">
        <v>623</v>
      </c>
      <c r="B453" s="992" t="s">
        <v>624</v>
      </c>
      <c r="C453" s="889" t="s">
        <v>468</v>
      </c>
      <c r="D453" s="901"/>
      <c r="E453" s="891"/>
    </row>
    <row r="454" spans="1:5" ht="18">
      <c r="A454" s="991" t="s">
        <v>625</v>
      </c>
      <c r="B454" s="993" t="s">
        <v>626</v>
      </c>
      <c r="C454" s="889" t="s">
        <v>468</v>
      </c>
      <c r="D454" s="901"/>
      <c r="E454" s="891"/>
    </row>
    <row r="455" spans="1:5" ht="18">
      <c r="A455" s="991" t="s">
        <v>627</v>
      </c>
      <c r="B455" s="992" t="s">
        <v>628</v>
      </c>
      <c r="C455" s="889" t="s">
        <v>468</v>
      </c>
      <c r="D455" s="901"/>
      <c r="E455" s="891"/>
    </row>
    <row r="456" spans="1:5" ht="18">
      <c r="A456" s="991" t="s">
        <v>629</v>
      </c>
      <c r="B456" s="992" t="s">
        <v>630</v>
      </c>
      <c r="C456" s="889" t="s">
        <v>468</v>
      </c>
      <c r="D456" s="901"/>
      <c r="E456" s="891"/>
    </row>
    <row r="457" spans="1:5" ht="18">
      <c r="A457" s="991" t="s">
        <v>631</v>
      </c>
      <c r="B457" s="992" t="s">
        <v>632</v>
      </c>
      <c r="C457" s="889" t="s">
        <v>468</v>
      </c>
      <c r="D457" s="901"/>
      <c r="E457" s="891"/>
    </row>
    <row r="458" spans="1:5" ht="18">
      <c r="A458" s="991" t="s">
        <v>633</v>
      </c>
      <c r="B458" s="992" t="s">
        <v>634</v>
      </c>
      <c r="C458" s="889" t="s">
        <v>468</v>
      </c>
      <c r="D458" s="901"/>
      <c r="E458" s="891"/>
    </row>
    <row r="459" spans="1:5" ht="18">
      <c r="A459" s="991" t="s">
        <v>635</v>
      </c>
      <c r="B459" s="992" t="s">
        <v>636</v>
      </c>
      <c r="C459" s="889" t="s">
        <v>468</v>
      </c>
      <c r="D459" s="901"/>
      <c r="E459" s="891"/>
    </row>
    <row r="460" spans="1:5" ht="18">
      <c r="A460" s="991" t="s">
        <v>637</v>
      </c>
      <c r="B460" s="992" t="s">
        <v>638</v>
      </c>
      <c r="C460" s="889" t="s">
        <v>468</v>
      </c>
      <c r="D460" s="901"/>
      <c r="E460" s="891"/>
    </row>
    <row r="461" spans="1:5" ht="18.75" thickBot="1">
      <c r="A461" s="995" t="s">
        <v>639</v>
      </c>
      <c r="B461" s="996" t="s">
        <v>640</v>
      </c>
      <c r="C461" s="889" t="s">
        <v>468</v>
      </c>
      <c r="D461" s="901"/>
      <c r="E461" s="891"/>
    </row>
    <row r="462" spans="1:5" ht="18">
      <c r="A462" s="989" t="s">
        <v>641</v>
      </c>
      <c r="B462" s="990" t="s">
        <v>642</v>
      </c>
      <c r="C462" s="889" t="s">
        <v>468</v>
      </c>
      <c r="D462" s="901"/>
      <c r="E462" s="891"/>
    </row>
    <row r="463" spans="1:5" ht="18">
      <c r="A463" s="991" t="s">
        <v>643</v>
      </c>
      <c r="B463" s="992" t="s">
        <v>644</v>
      </c>
      <c r="C463" s="889" t="s">
        <v>468</v>
      </c>
      <c r="D463" s="901"/>
      <c r="E463" s="891"/>
    </row>
    <row r="464" spans="1:5" ht="18">
      <c r="A464" s="991" t="s">
        <v>645</v>
      </c>
      <c r="B464" s="993" t="s">
        <v>646</v>
      </c>
      <c r="C464" s="889" t="s">
        <v>468</v>
      </c>
      <c r="D464" s="901"/>
      <c r="E464" s="891"/>
    </row>
    <row r="465" spans="1:5" ht="18">
      <c r="A465" s="991" t="s">
        <v>647</v>
      </c>
      <c r="B465" s="992" t="s">
        <v>648</v>
      </c>
      <c r="C465" s="889" t="s">
        <v>468</v>
      </c>
      <c r="D465" s="901"/>
      <c r="E465" s="891"/>
    </row>
    <row r="466" spans="1:5" ht="18">
      <c r="A466" s="991" t="s">
        <v>649</v>
      </c>
      <c r="B466" s="992" t="s">
        <v>650</v>
      </c>
      <c r="C466" s="889" t="s">
        <v>468</v>
      </c>
      <c r="D466" s="901"/>
      <c r="E466" s="891"/>
    </row>
    <row r="467" spans="1:5" ht="18">
      <c r="A467" s="991" t="s">
        <v>651</v>
      </c>
      <c r="B467" s="992" t="s">
        <v>652</v>
      </c>
      <c r="C467" s="889" t="s">
        <v>468</v>
      </c>
      <c r="D467" s="901"/>
      <c r="E467" s="891"/>
    </row>
    <row r="468" spans="1:5" ht="18">
      <c r="A468" s="991" t="s">
        <v>653</v>
      </c>
      <c r="B468" s="992" t="s">
        <v>654</v>
      </c>
      <c r="C468" s="889" t="s">
        <v>468</v>
      </c>
      <c r="D468" s="901"/>
      <c r="E468" s="891"/>
    </row>
    <row r="469" spans="1:5" ht="18">
      <c r="A469" s="991" t="s">
        <v>655</v>
      </c>
      <c r="B469" s="992" t="s">
        <v>656</v>
      </c>
      <c r="C469" s="889" t="s">
        <v>468</v>
      </c>
      <c r="D469" s="901"/>
      <c r="E469" s="891"/>
    </row>
    <row r="470" spans="1:5" ht="18">
      <c r="A470" s="991" t="s">
        <v>657</v>
      </c>
      <c r="B470" s="992" t="s">
        <v>658</v>
      </c>
      <c r="C470" s="889" t="s">
        <v>468</v>
      </c>
      <c r="D470" s="901"/>
      <c r="E470" s="891"/>
    </row>
    <row r="471" spans="1:5" ht="18.75" thickBot="1">
      <c r="A471" s="995" t="s">
        <v>659</v>
      </c>
      <c r="B471" s="996" t="s">
        <v>660</v>
      </c>
      <c r="C471" s="889" t="s">
        <v>468</v>
      </c>
      <c r="D471" s="901"/>
      <c r="E471" s="891"/>
    </row>
    <row r="472" spans="1:5" ht="18">
      <c r="A472" s="989" t="s">
        <v>661</v>
      </c>
      <c r="B472" s="997" t="s">
        <v>662</v>
      </c>
      <c r="C472" s="889" t="s">
        <v>468</v>
      </c>
      <c r="D472" s="901"/>
      <c r="E472" s="891"/>
    </row>
    <row r="473" spans="1:5" ht="18">
      <c r="A473" s="991" t="s">
        <v>663</v>
      </c>
      <c r="B473" s="992" t="s">
        <v>664</v>
      </c>
      <c r="C473" s="889" t="s">
        <v>468</v>
      </c>
      <c r="D473" s="901"/>
      <c r="E473" s="891"/>
    </row>
    <row r="474" spans="1:5" ht="18">
      <c r="A474" s="991" t="s">
        <v>665</v>
      </c>
      <c r="B474" s="992" t="s">
        <v>666</v>
      </c>
      <c r="C474" s="889" t="s">
        <v>468</v>
      </c>
      <c r="D474" s="901"/>
      <c r="E474" s="891"/>
    </row>
    <row r="475" spans="1:5" ht="18.75" thickBot="1">
      <c r="A475" s="995" t="s">
        <v>667</v>
      </c>
      <c r="B475" s="996" t="s">
        <v>668</v>
      </c>
      <c r="C475" s="889" t="s">
        <v>468</v>
      </c>
      <c r="D475" s="901"/>
      <c r="E475" s="891"/>
    </row>
    <row r="476" spans="1:5" ht="18">
      <c r="A476" s="989" t="s">
        <v>669</v>
      </c>
      <c r="B476" s="990" t="s">
        <v>670</v>
      </c>
      <c r="C476" s="889" t="s">
        <v>468</v>
      </c>
      <c r="D476" s="901"/>
      <c r="E476" s="891"/>
    </row>
    <row r="477" spans="1:5" ht="18">
      <c r="A477" s="991" t="s">
        <v>671</v>
      </c>
      <c r="B477" s="992" t="s">
        <v>672</v>
      </c>
      <c r="C477" s="889" t="s">
        <v>468</v>
      </c>
      <c r="D477" s="901"/>
      <c r="E477" s="891"/>
    </row>
    <row r="478" spans="1:5" ht="18">
      <c r="A478" s="991" t="s">
        <v>673</v>
      </c>
      <c r="B478" s="993" t="s">
        <v>674</v>
      </c>
      <c r="C478" s="889" t="s">
        <v>468</v>
      </c>
      <c r="D478" s="901"/>
      <c r="E478" s="891"/>
    </row>
    <row r="479" spans="1:5" ht="18">
      <c r="A479" s="991" t="s">
        <v>675</v>
      </c>
      <c r="B479" s="992" t="s">
        <v>676</v>
      </c>
      <c r="C479" s="889" t="s">
        <v>468</v>
      </c>
      <c r="D479" s="901"/>
      <c r="E479" s="891"/>
    </row>
    <row r="480" spans="1:5" ht="18">
      <c r="A480" s="991" t="s">
        <v>677</v>
      </c>
      <c r="B480" s="992" t="s">
        <v>678</v>
      </c>
      <c r="C480" s="889" t="s">
        <v>468</v>
      </c>
      <c r="D480" s="901"/>
      <c r="E480" s="891"/>
    </row>
    <row r="481" spans="1:5" ht="18">
      <c r="A481" s="991" t="s">
        <v>679</v>
      </c>
      <c r="B481" s="992" t="s">
        <v>680</v>
      </c>
      <c r="C481" s="889" t="s">
        <v>468</v>
      </c>
      <c r="D481" s="901"/>
      <c r="E481" s="891"/>
    </row>
    <row r="482" spans="1:5" ht="18">
      <c r="A482" s="991" t="s">
        <v>681</v>
      </c>
      <c r="B482" s="992" t="s">
        <v>682</v>
      </c>
      <c r="C482" s="889" t="s">
        <v>468</v>
      </c>
      <c r="D482" s="901"/>
      <c r="E482" s="891"/>
    </row>
    <row r="483" spans="1:5" ht="18.75" thickBot="1">
      <c r="A483" s="995" t="s">
        <v>683</v>
      </c>
      <c r="B483" s="996" t="s">
        <v>684</v>
      </c>
      <c r="C483" s="889" t="s">
        <v>468</v>
      </c>
      <c r="D483" s="901"/>
      <c r="E483" s="891"/>
    </row>
    <row r="484" spans="1:5" ht="18">
      <c r="A484" s="989" t="s">
        <v>685</v>
      </c>
      <c r="B484" s="990" t="s">
        <v>686</v>
      </c>
      <c r="C484" s="889" t="s">
        <v>468</v>
      </c>
      <c r="D484" s="901"/>
      <c r="E484" s="891"/>
    </row>
    <row r="485" spans="1:5" ht="18">
      <c r="A485" s="991" t="s">
        <v>687</v>
      </c>
      <c r="B485" s="992" t="s">
        <v>688</v>
      </c>
      <c r="C485" s="889" t="s">
        <v>468</v>
      </c>
      <c r="D485" s="901"/>
      <c r="E485" s="891"/>
    </row>
    <row r="486" spans="1:5" ht="18">
      <c r="A486" s="991" t="s">
        <v>689</v>
      </c>
      <c r="B486" s="992" t="s">
        <v>690</v>
      </c>
      <c r="C486" s="889" t="s">
        <v>468</v>
      </c>
      <c r="D486" s="901"/>
      <c r="E486" s="891"/>
    </row>
    <row r="487" spans="1:5" ht="18">
      <c r="A487" s="991" t="s">
        <v>691</v>
      </c>
      <c r="B487" s="992" t="s">
        <v>692</v>
      </c>
      <c r="C487" s="889" t="s">
        <v>468</v>
      </c>
      <c r="D487" s="901"/>
      <c r="E487" s="891"/>
    </row>
    <row r="488" spans="1:5" ht="18">
      <c r="A488" s="991" t="s">
        <v>693</v>
      </c>
      <c r="B488" s="993" t="s">
        <v>694</v>
      </c>
      <c r="C488" s="889" t="s">
        <v>468</v>
      </c>
      <c r="D488" s="901"/>
      <c r="E488" s="891"/>
    </row>
    <row r="489" spans="1:5" ht="18">
      <c r="A489" s="991" t="s">
        <v>695</v>
      </c>
      <c r="B489" s="992" t="s">
        <v>696</v>
      </c>
      <c r="C489" s="889" t="s">
        <v>468</v>
      </c>
      <c r="D489" s="901"/>
      <c r="E489" s="891"/>
    </row>
    <row r="490" spans="1:5" ht="18.75" thickBot="1">
      <c r="A490" s="995" t="s">
        <v>1587</v>
      </c>
      <c r="B490" s="996" t="s">
        <v>1588</v>
      </c>
      <c r="C490" s="889" t="s">
        <v>468</v>
      </c>
      <c r="D490" s="901"/>
      <c r="E490" s="891"/>
    </row>
    <row r="491" spans="1:5" ht="18">
      <c r="A491" s="989" t="s">
        <v>1589</v>
      </c>
      <c r="B491" s="990" t="s">
        <v>1590</v>
      </c>
      <c r="C491" s="889" t="s">
        <v>468</v>
      </c>
      <c r="D491" s="901"/>
      <c r="E491" s="891"/>
    </row>
    <row r="492" spans="1:5" ht="18">
      <c r="A492" s="991" t="s">
        <v>1591</v>
      </c>
      <c r="B492" s="992" t="s">
        <v>1592</v>
      </c>
      <c r="C492" s="889" t="s">
        <v>468</v>
      </c>
      <c r="D492" s="901"/>
      <c r="E492" s="891"/>
    </row>
    <row r="493" spans="1:5" ht="18">
      <c r="A493" s="991" t="s">
        <v>1593</v>
      </c>
      <c r="B493" s="992" t="s">
        <v>1594</v>
      </c>
      <c r="C493" s="889" t="s">
        <v>468</v>
      </c>
      <c r="D493" s="901"/>
      <c r="E493" s="891"/>
    </row>
    <row r="494" spans="1:5" ht="18">
      <c r="A494" s="991" t="s">
        <v>1595</v>
      </c>
      <c r="B494" s="992" t="s">
        <v>1596</v>
      </c>
      <c r="C494" s="889" t="s">
        <v>468</v>
      </c>
      <c r="D494" s="901"/>
      <c r="E494" s="891"/>
    </row>
    <row r="495" spans="1:5" ht="18">
      <c r="A495" s="991" t="s">
        <v>1597</v>
      </c>
      <c r="B495" s="993" t="s">
        <v>1598</v>
      </c>
      <c r="C495" s="889" t="s">
        <v>468</v>
      </c>
      <c r="D495" s="901"/>
      <c r="E495" s="891"/>
    </row>
    <row r="496" spans="1:5" ht="18">
      <c r="A496" s="991" t="s">
        <v>1599</v>
      </c>
      <c r="B496" s="992" t="s">
        <v>1600</v>
      </c>
      <c r="C496" s="889" t="s">
        <v>468</v>
      </c>
      <c r="D496" s="901"/>
      <c r="E496" s="891"/>
    </row>
    <row r="497" spans="1:5" ht="18">
      <c r="A497" s="991" t="s">
        <v>1601</v>
      </c>
      <c r="B497" s="992" t="s">
        <v>1602</v>
      </c>
      <c r="C497" s="889" t="s">
        <v>468</v>
      </c>
      <c r="D497" s="901"/>
      <c r="E497" s="891"/>
    </row>
    <row r="498" spans="1:5" ht="18">
      <c r="A498" s="991" t="s">
        <v>1603</v>
      </c>
      <c r="B498" s="992" t="s">
        <v>1604</v>
      </c>
      <c r="C498" s="889" t="s">
        <v>468</v>
      </c>
      <c r="D498" s="901"/>
      <c r="E498" s="891"/>
    </row>
    <row r="499" spans="1:5" ht="18.75" thickBot="1">
      <c r="A499" s="995" t="s">
        <v>1605</v>
      </c>
      <c r="B499" s="996" t="s">
        <v>1606</v>
      </c>
      <c r="C499" s="889" t="s">
        <v>468</v>
      </c>
      <c r="D499" s="901"/>
      <c r="E499" s="891"/>
    </row>
    <row r="500" spans="1:5" ht="18">
      <c r="A500" s="989" t="s">
        <v>1607</v>
      </c>
      <c r="B500" s="990" t="s">
        <v>1608</v>
      </c>
      <c r="C500" s="889" t="s">
        <v>468</v>
      </c>
      <c r="D500" s="901"/>
      <c r="E500" s="891"/>
    </row>
    <row r="501" spans="1:5" ht="18">
      <c r="A501" s="991" t="s">
        <v>1609</v>
      </c>
      <c r="B501" s="992" t="s">
        <v>1610</v>
      </c>
      <c r="C501" s="889" t="s">
        <v>468</v>
      </c>
      <c r="D501" s="901"/>
      <c r="E501" s="891"/>
    </row>
    <row r="502" spans="1:5" ht="18">
      <c r="A502" s="991" t="s">
        <v>1611</v>
      </c>
      <c r="B502" s="993" t="s">
        <v>1612</v>
      </c>
      <c r="C502" s="889" t="s">
        <v>468</v>
      </c>
      <c r="D502" s="901"/>
      <c r="E502" s="891"/>
    </row>
    <row r="503" spans="1:5" ht="18">
      <c r="A503" s="991" t="s">
        <v>1613</v>
      </c>
      <c r="B503" s="992" t="s">
        <v>1614</v>
      </c>
      <c r="C503" s="889" t="s">
        <v>468</v>
      </c>
      <c r="D503" s="901"/>
      <c r="E503" s="891"/>
    </row>
    <row r="504" spans="1:5" ht="18">
      <c r="A504" s="991" t="s">
        <v>1615</v>
      </c>
      <c r="B504" s="992" t="s">
        <v>1616</v>
      </c>
      <c r="C504" s="889" t="s">
        <v>468</v>
      </c>
      <c r="D504" s="901"/>
      <c r="E504" s="891"/>
    </row>
    <row r="505" spans="1:5" ht="18">
      <c r="A505" s="991" t="s">
        <v>1617</v>
      </c>
      <c r="B505" s="992" t="s">
        <v>1618</v>
      </c>
      <c r="C505" s="889" t="s">
        <v>468</v>
      </c>
      <c r="D505" s="901"/>
      <c r="E505" s="891"/>
    </row>
    <row r="506" spans="1:5" ht="18">
      <c r="A506" s="991" t="s">
        <v>1619</v>
      </c>
      <c r="B506" s="992" t="s">
        <v>1620</v>
      </c>
      <c r="C506" s="889" t="s">
        <v>468</v>
      </c>
      <c r="D506" s="901"/>
      <c r="E506" s="891"/>
    </row>
    <row r="507" spans="1:5" ht="18.75" thickBot="1">
      <c r="A507" s="995" t="s">
        <v>1621</v>
      </c>
      <c r="B507" s="996" t="s">
        <v>1622</v>
      </c>
      <c r="C507" s="889" t="s">
        <v>468</v>
      </c>
      <c r="D507" s="901"/>
      <c r="E507" s="891"/>
    </row>
    <row r="508" spans="1:5" ht="18">
      <c r="A508" s="989" t="s">
        <v>1623</v>
      </c>
      <c r="B508" s="990" t="s">
        <v>1624</v>
      </c>
      <c r="C508" s="889" t="s">
        <v>468</v>
      </c>
      <c r="D508" s="901"/>
      <c r="E508" s="891"/>
    </row>
    <row r="509" spans="1:5" ht="18">
      <c r="A509" s="991" t="s">
        <v>1625</v>
      </c>
      <c r="B509" s="992" t="s">
        <v>1626</v>
      </c>
      <c r="C509" s="889" t="s">
        <v>468</v>
      </c>
      <c r="D509" s="901"/>
      <c r="E509" s="891"/>
    </row>
    <row r="510" spans="1:5" ht="18">
      <c r="A510" s="991" t="s">
        <v>1627</v>
      </c>
      <c r="B510" s="992" t="s">
        <v>1628</v>
      </c>
      <c r="C510" s="889" t="s">
        <v>468</v>
      </c>
      <c r="D510" s="901"/>
      <c r="E510" s="891"/>
    </row>
    <row r="511" spans="1:5" ht="18">
      <c r="A511" s="991" t="s">
        <v>1629</v>
      </c>
      <c r="B511" s="992" t="s">
        <v>1630</v>
      </c>
      <c r="C511" s="889" t="s">
        <v>468</v>
      </c>
      <c r="D511" s="901"/>
      <c r="E511" s="891"/>
    </row>
    <row r="512" spans="1:5" ht="18">
      <c r="A512" s="991" t="s">
        <v>1631</v>
      </c>
      <c r="B512" s="992" t="s">
        <v>1632</v>
      </c>
      <c r="C512" s="889" t="s">
        <v>468</v>
      </c>
      <c r="D512" s="901"/>
      <c r="E512" s="891"/>
    </row>
    <row r="513" spans="1:5" ht="18">
      <c r="A513" s="991" t="s">
        <v>1633</v>
      </c>
      <c r="B513" s="992" t="s">
        <v>1634</v>
      </c>
      <c r="C513" s="889" t="s">
        <v>468</v>
      </c>
      <c r="D513" s="901"/>
      <c r="E513" s="891"/>
    </row>
    <row r="514" spans="1:5" ht="18">
      <c r="A514" s="991" t="s">
        <v>1635</v>
      </c>
      <c r="B514" s="992" t="s">
        <v>1636</v>
      </c>
      <c r="C514" s="889" t="s">
        <v>468</v>
      </c>
      <c r="D514" s="901"/>
      <c r="E514" s="891"/>
    </row>
    <row r="515" spans="1:5" ht="18">
      <c r="A515" s="991" t="s">
        <v>1637</v>
      </c>
      <c r="B515" s="992" t="s">
        <v>1638</v>
      </c>
      <c r="C515" s="889" t="s">
        <v>468</v>
      </c>
      <c r="D515" s="901"/>
      <c r="E515" s="891"/>
    </row>
    <row r="516" spans="1:5" ht="18">
      <c r="A516" s="991" t="s">
        <v>1639</v>
      </c>
      <c r="B516" s="993" t="s">
        <v>1640</v>
      </c>
      <c r="C516" s="889" t="s">
        <v>468</v>
      </c>
      <c r="D516" s="901"/>
      <c r="E516" s="891"/>
    </row>
    <row r="517" spans="1:5" ht="18">
      <c r="A517" s="991" t="s">
        <v>1641</v>
      </c>
      <c r="B517" s="992" t="s">
        <v>1642</v>
      </c>
      <c r="C517" s="889" t="s">
        <v>468</v>
      </c>
      <c r="D517" s="901"/>
      <c r="E517" s="891"/>
    </row>
    <row r="518" spans="1:5" ht="18.75" thickBot="1">
      <c r="A518" s="995" t="s">
        <v>1643</v>
      </c>
      <c r="B518" s="996" t="s">
        <v>1644</v>
      </c>
      <c r="C518" s="889" t="s">
        <v>468</v>
      </c>
      <c r="D518" s="901"/>
      <c r="E518" s="891"/>
    </row>
    <row r="519" spans="1:5" ht="18">
      <c r="A519" s="989" t="s">
        <v>1645</v>
      </c>
      <c r="B519" s="990" t="s">
        <v>1646</v>
      </c>
      <c r="C519" s="889" t="s">
        <v>468</v>
      </c>
      <c r="D519" s="901"/>
      <c r="E519" s="891"/>
    </row>
    <row r="520" spans="1:5" ht="18">
      <c r="A520" s="991" t="s">
        <v>1647</v>
      </c>
      <c r="B520" s="992" t="s">
        <v>1648</v>
      </c>
      <c r="C520" s="889" t="s">
        <v>468</v>
      </c>
      <c r="D520" s="901"/>
      <c r="E520" s="891"/>
    </row>
    <row r="521" spans="1:5" ht="18">
      <c r="A521" s="991" t="s">
        <v>1649</v>
      </c>
      <c r="B521" s="992" t="s">
        <v>1650</v>
      </c>
      <c r="C521" s="889" t="s">
        <v>468</v>
      </c>
      <c r="D521" s="901"/>
      <c r="E521" s="891"/>
    </row>
    <row r="522" spans="1:5" ht="18">
      <c r="A522" s="991" t="s">
        <v>1651</v>
      </c>
      <c r="B522" s="992" t="s">
        <v>1652</v>
      </c>
      <c r="C522" s="889" t="s">
        <v>468</v>
      </c>
      <c r="D522" s="901"/>
      <c r="E522" s="891"/>
    </row>
    <row r="523" spans="1:5" ht="18">
      <c r="A523" s="991" t="s">
        <v>1653</v>
      </c>
      <c r="B523" s="992" t="s">
        <v>1654</v>
      </c>
      <c r="C523" s="889" t="s">
        <v>468</v>
      </c>
      <c r="D523" s="901"/>
      <c r="E523" s="891"/>
    </row>
    <row r="524" spans="1:5" ht="18">
      <c r="A524" s="991" t="s">
        <v>1655</v>
      </c>
      <c r="B524" s="993" t="s">
        <v>1656</v>
      </c>
      <c r="C524" s="889" t="s">
        <v>468</v>
      </c>
      <c r="D524" s="901"/>
      <c r="E524" s="891"/>
    </row>
    <row r="525" spans="1:5" ht="18">
      <c r="A525" s="991" t="s">
        <v>1657</v>
      </c>
      <c r="B525" s="992" t="s">
        <v>1658</v>
      </c>
      <c r="C525" s="889" t="s">
        <v>468</v>
      </c>
      <c r="D525" s="901"/>
      <c r="E525" s="891"/>
    </row>
    <row r="526" spans="1:5" ht="18">
      <c r="A526" s="991" t="s">
        <v>1659</v>
      </c>
      <c r="B526" s="992" t="s">
        <v>1660</v>
      </c>
      <c r="C526" s="889" t="s">
        <v>468</v>
      </c>
      <c r="D526" s="901"/>
      <c r="E526" s="891"/>
    </row>
    <row r="527" spans="1:5" ht="18">
      <c r="A527" s="991" t="s">
        <v>1661</v>
      </c>
      <c r="B527" s="992" t="s">
        <v>1662</v>
      </c>
      <c r="C527" s="889" t="s">
        <v>468</v>
      </c>
      <c r="D527" s="901"/>
      <c r="E527" s="891"/>
    </row>
    <row r="528" spans="1:5" ht="18">
      <c r="A528" s="991" t="s">
        <v>1663</v>
      </c>
      <c r="B528" s="992" t="s">
        <v>1664</v>
      </c>
      <c r="C528" s="889" t="s">
        <v>468</v>
      </c>
      <c r="D528" s="901"/>
      <c r="E528" s="891"/>
    </row>
    <row r="529" spans="1:5" ht="18.75" thickBot="1">
      <c r="A529" s="995" t="s">
        <v>1665</v>
      </c>
      <c r="B529" s="996" t="s">
        <v>1666</v>
      </c>
      <c r="C529" s="889" t="s">
        <v>468</v>
      </c>
      <c r="D529" s="901"/>
      <c r="E529" s="891"/>
    </row>
    <row r="530" spans="1:5" ht="18">
      <c r="A530" s="989" t="s">
        <v>1667</v>
      </c>
      <c r="B530" s="990" t="s">
        <v>1668</v>
      </c>
      <c r="C530" s="889" t="s">
        <v>468</v>
      </c>
      <c r="D530" s="901"/>
      <c r="E530" s="891"/>
    </row>
    <row r="531" spans="1:5" ht="18">
      <c r="A531" s="991" t="s">
        <v>1669</v>
      </c>
      <c r="B531" s="992" t="s">
        <v>1670</v>
      </c>
      <c r="C531" s="889" t="s">
        <v>468</v>
      </c>
      <c r="D531" s="901"/>
      <c r="E531" s="891"/>
    </row>
    <row r="532" spans="1:5" ht="18">
      <c r="A532" s="991" t="s">
        <v>1671</v>
      </c>
      <c r="B532" s="992" t="s">
        <v>1672</v>
      </c>
      <c r="C532" s="889" t="s">
        <v>468</v>
      </c>
      <c r="D532" s="901"/>
      <c r="E532" s="891"/>
    </row>
    <row r="533" spans="1:5" ht="18">
      <c r="A533" s="991" t="s">
        <v>1673</v>
      </c>
      <c r="B533" s="993" t="s">
        <v>1674</v>
      </c>
      <c r="C533" s="889" t="s">
        <v>468</v>
      </c>
      <c r="D533" s="901"/>
      <c r="E533" s="891"/>
    </row>
    <row r="534" spans="1:5" ht="18">
      <c r="A534" s="991" t="s">
        <v>1675</v>
      </c>
      <c r="B534" s="992" t="s">
        <v>1676</v>
      </c>
      <c r="C534" s="889" t="s">
        <v>468</v>
      </c>
      <c r="D534" s="901"/>
      <c r="E534" s="891"/>
    </row>
    <row r="535" spans="1:5" ht="18.75" thickBot="1">
      <c r="A535" s="995" t="s">
        <v>1677</v>
      </c>
      <c r="B535" s="996" t="s">
        <v>1678</v>
      </c>
      <c r="C535" s="889" t="s">
        <v>468</v>
      </c>
      <c r="D535" s="901"/>
      <c r="E535" s="891"/>
    </row>
    <row r="536" spans="1:5" ht="18">
      <c r="A536" s="998" t="s">
        <v>1679</v>
      </c>
      <c r="B536" s="999" t="s">
        <v>1680</v>
      </c>
      <c r="C536" s="889" t="s">
        <v>468</v>
      </c>
      <c r="D536" s="901"/>
      <c r="E536" s="891"/>
    </row>
    <row r="537" spans="1:5" ht="18">
      <c r="A537" s="991" t="s">
        <v>1681</v>
      </c>
      <c r="B537" s="992" t="s">
        <v>1682</v>
      </c>
      <c r="C537" s="889" t="s">
        <v>468</v>
      </c>
      <c r="D537" s="901"/>
      <c r="E537" s="891"/>
    </row>
    <row r="538" spans="1:5" ht="18">
      <c r="A538" s="991" t="s">
        <v>1683</v>
      </c>
      <c r="B538" s="992" t="s">
        <v>1684</v>
      </c>
      <c r="C538" s="889" t="s">
        <v>468</v>
      </c>
      <c r="D538" s="901"/>
      <c r="E538" s="891"/>
    </row>
    <row r="539" spans="1:5" ht="18">
      <c r="A539" s="991" t="s">
        <v>1685</v>
      </c>
      <c r="B539" s="992" t="s">
        <v>1686</v>
      </c>
      <c r="C539" s="889" t="s">
        <v>468</v>
      </c>
      <c r="D539" s="901"/>
      <c r="E539" s="891"/>
    </row>
    <row r="540" spans="1:5" ht="18">
      <c r="A540" s="991" t="s">
        <v>1687</v>
      </c>
      <c r="B540" s="992" t="s">
        <v>1688</v>
      </c>
      <c r="C540" s="889" t="s">
        <v>468</v>
      </c>
      <c r="D540" s="901"/>
      <c r="E540" s="891"/>
    </row>
    <row r="541" spans="1:5" ht="18">
      <c r="A541" s="991" t="s">
        <v>1689</v>
      </c>
      <c r="B541" s="992" t="s">
        <v>1690</v>
      </c>
      <c r="C541" s="889" t="s">
        <v>468</v>
      </c>
      <c r="D541" s="901"/>
      <c r="E541" s="891"/>
    </row>
    <row r="542" spans="1:5" ht="18">
      <c r="A542" s="991" t="s">
        <v>1691</v>
      </c>
      <c r="B542" s="992" t="s">
        <v>1692</v>
      </c>
      <c r="C542" s="889" t="s">
        <v>468</v>
      </c>
      <c r="D542" s="901"/>
      <c r="E542" s="891"/>
    </row>
    <row r="543" spans="1:5" ht="18">
      <c r="A543" s="991" t="s">
        <v>1693</v>
      </c>
      <c r="B543" s="993" t="s">
        <v>1694</v>
      </c>
      <c r="C543" s="889" t="s">
        <v>468</v>
      </c>
      <c r="D543" s="901"/>
      <c r="E543" s="891"/>
    </row>
    <row r="544" spans="1:5" ht="18">
      <c r="A544" s="991" t="s">
        <v>1695</v>
      </c>
      <c r="B544" s="992" t="s">
        <v>1696</v>
      </c>
      <c r="C544" s="889" t="s">
        <v>468</v>
      </c>
      <c r="D544" s="901"/>
      <c r="E544" s="891"/>
    </row>
    <row r="545" spans="1:5" ht="18">
      <c r="A545" s="991" t="s">
        <v>1697</v>
      </c>
      <c r="B545" s="992" t="s">
        <v>1698</v>
      </c>
      <c r="C545" s="889" t="s">
        <v>468</v>
      </c>
      <c r="D545" s="901"/>
      <c r="E545" s="891"/>
    </row>
    <row r="546" spans="1:5" ht="18.75" thickBot="1">
      <c r="A546" s="1000" t="s">
        <v>1699</v>
      </c>
      <c r="B546" s="996" t="s">
        <v>1700</v>
      </c>
      <c r="C546" s="889" t="s">
        <v>468</v>
      </c>
      <c r="D546" s="902"/>
      <c r="E546" s="891"/>
    </row>
    <row r="547" spans="1:5" ht="18">
      <c r="A547" s="998" t="s">
        <v>1701</v>
      </c>
      <c r="B547" s="999" t="s">
        <v>1702</v>
      </c>
      <c r="C547" s="889" t="s">
        <v>468</v>
      </c>
      <c r="D547" s="901"/>
      <c r="E547" s="891"/>
    </row>
    <row r="548" spans="1:5" ht="18">
      <c r="A548" s="991" t="s">
        <v>1703</v>
      </c>
      <c r="B548" s="992" t="s">
        <v>1704</v>
      </c>
      <c r="C548" s="889" t="s">
        <v>468</v>
      </c>
      <c r="D548" s="901"/>
      <c r="E548" s="891"/>
    </row>
    <row r="549" spans="1:5" ht="18">
      <c r="A549" s="991" t="s">
        <v>1705</v>
      </c>
      <c r="B549" s="992" t="s">
        <v>1706</v>
      </c>
      <c r="C549" s="889" t="s">
        <v>468</v>
      </c>
      <c r="D549" s="901"/>
      <c r="E549" s="891"/>
    </row>
    <row r="550" spans="1:5" ht="18">
      <c r="A550" s="991" t="s">
        <v>1707</v>
      </c>
      <c r="B550" s="992" t="s">
        <v>1708</v>
      </c>
      <c r="C550" s="889" t="s">
        <v>468</v>
      </c>
      <c r="D550" s="901"/>
      <c r="E550" s="891"/>
    </row>
    <row r="551" spans="1:5" ht="18">
      <c r="A551" s="991" t="s">
        <v>1709</v>
      </c>
      <c r="B551" s="992" t="s">
        <v>1710</v>
      </c>
      <c r="C551" s="889" t="s">
        <v>468</v>
      </c>
      <c r="D551" s="901"/>
      <c r="E551" s="891"/>
    </row>
    <row r="552" spans="1:5" ht="18">
      <c r="A552" s="991" t="s">
        <v>1711</v>
      </c>
      <c r="B552" s="992" t="s">
        <v>1712</v>
      </c>
      <c r="C552" s="889" t="s">
        <v>468</v>
      </c>
      <c r="D552" s="901"/>
      <c r="E552" s="891"/>
    </row>
    <row r="553" spans="1:5" ht="18">
      <c r="A553" s="991" t="s">
        <v>1713</v>
      </c>
      <c r="B553" s="992" t="s">
        <v>1714</v>
      </c>
      <c r="C553" s="889" t="s">
        <v>468</v>
      </c>
      <c r="D553" s="901"/>
      <c r="E553" s="891"/>
    </row>
    <row r="554" spans="1:5" ht="18">
      <c r="A554" s="991" t="s">
        <v>1715</v>
      </c>
      <c r="B554" s="992" t="s">
        <v>1716</v>
      </c>
      <c r="C554" s="889" t="s">
        <v>468</v>
      </c>
      <c r="D554" s="901"/>
      <c r="E554" s="891"/>
    </row>
    <row r="555" spans="1:5" ht="18">
      <c r="A555" s="991" t="s">
        <v>1717</v>
      </c>
      <c r="B555" s="993" t="s">
        <v>1718</v>
      </c>
      <c r="C555" s="889" t="s">
        <v>468</v>
      </c>
      <c r="D555" s="901"/>
      <c r="E555" s="891"/>
    </row>
    <row r="556" spans="1:5" ht="18">
      <c r="A556" s="991" t="s">
        <v>1719</v>
      </c>
      <c r="B556" s="992" t="s">
        <v>1720</v>
      </c>
      <c r="C556" s="889" t="s">
        <v>468</v>
      </c>
      <c r="D556" s="901"/>
      <c r="E556" s="891"/>
    </row>
    <row r="557" spans="1:5" ht="18">
      <c r="A557" s="991" t="s">
        <v>1721</v>
      </c>
      <c r="B557" s="992" t="s">
        <v>1722</v>
      </c>
      <c r="C557" s="889" t="s">
        <v>468</v>
      </c>
      <c r="D557" s="901"/>
      <c r="E557" s="891"/>
    </row>
    <row r="558" spans="1:5" ht="18">
      <c r="A558" s="991" t="s">
        <v>1723</v>
      </c>
      <c r="B558" s="992" t="s">
        <v>1724</v>
      </c>
      <c r="C558" s="889" t="s">
        <v>468</v>
      </c>
      <c r="D558" s="901"/>
      <c r="E558" s="891"/>
    </row>
    <row r="559" spans="1:5" ht="18">
      <c r="A559" s="991" t="s">
        <v>1725</v>
      </c>
      <c r="B559" s="992" t="s">
        <v>1726</v>
      </c>
      <c r="C559" s="889" t="s">
        <v>468</v>
      </c>
      <c r="D559" s="901"/>
      <c r="E559" s="891"/>
    </row>
    <row r="560" spans="1:5" ht="18">
      <c r="A560" s="991" t="s">
        <v>1727</v>
      </c>
      <c r="B560" s="992" t="s">
        <v>1728</v>
      </c>
      <c r="C560" s="889" t="s">
        <v>468</v>
      </c>
      <c r="D560" s="901"/>
      <c r="E560" s="891"/>
    </row>
    <row r="561" spans="1:5" ht="18">
      <c r="A561" s="991" t="s">
        <v>1729</v>
      </c>
      <c r="B561" s="992" t="s">
        <v>1730</v>
      </c>
      <c r="C561" s="889" t="s">
        <v>468</v>
      </c>
      <c r="D561" s="901"/>
      <c r="E561" s="891"/>
    </row>
    <row r="562" spans="1:5" ht="18">
      <c r="A562" s="991" t="s">
        <v>1731</v>
      </c>
      <c r="B562" s="992" t="s">
        <v>1732</v>
      </c>
      <c r="C562" s="889" t="s">
        <v>468</v>
      </c>
      <c r="D562" s="901"/>
      <c r="E562" s="891"/>
    </row>
    <row r="563" spans="1:5" ht="18.75">
      <c r="A563" s="991" t="s">
        <v>1733</v>
      </c>
      <c r="B563" s="992" t="s">
        <v>1734</v>
      </c>
      <c r="C563" s="889" t="s">
        <v>468</v>
      </c>
      <c r="D563" s="901"/>
      <c r="E563" s="891"/>
    </row>
    <row r="564" spans="1:5" ht="19.5" thickBot="1">
      <c r="A564" s="995" t="s">
        <v>1735</v>
      </c>
      <c r="B564" s="1001" t="s">
        <v>1736</v>
      </c>
      <c r="C564" s="889" t="s">
        <v>468</v>
      </c>
      <c r="D564" s="903"/>
      <c r="E564" s="891"/>
    </row>
    <row r="565" spans="1:5" ht="18.75">
      <c r="A565" s="989" t="s">
        <v>1737</v>
      </c>
      <c r="B565" s="990" t="s">
        <v>1738</v>
      </c>
      <c r="C565" s="889" t="s">
        <v>468</v>
      </c>
      <c r="D565" s="901"/>
      <c r="E565" s="891"/>
    </row>
    <row r="566" spans="1:5" ht="18.75">
      <c r="A566" s="991" t="s">
        <v>1739</v>
      </c>
      <c r="B566" s="992" t="s">
        <v>1740</v>
      </c>
      <c r="C566" s="889" t="s">
        <v>468</v>
      </c>
      <c r="D566" s="901"/>
      <c r="E566" s="891"/>
    </row>
    <row r="567" spans="1:5" ht="18.75">
      <c r="A567" s="991" t="s">
        <v>1741</v>
      </c>
      <c r="B567" s="992" t="s">
        <v>1742</v>
      </c>
      <c r="C567" s="889" t="s">
        <v>468</v>
      </c>
      <c r="D567" s="901"/>
      <c r="E567" s="891"/>
    </row>
    <row r="568" spans="1:5" ht="18.75">
      <c r="A568" s="991" t="s">
        <v>1743</v>
      </c>
      <c r="B568" s="992" t="s">
        <v>1744</v>
      </c>
      <c r="C568" s="889" t="s">
        <v>468</v>
      </c>
      <c r="D568" s="901"/>
      <c r="E568" s="891"/>
    </row>
    <row r="569" spans="1:5" ht="19.5">
      <c r="A569" s="991" t="s">
        <v>1745</v>
      </c>
      <c r="B569" s="993" t="s">
        <v>1746</v>
      </c>
      <c r="C569" s="889" t="s">
        <v>468</v>
      </c>
      <c r="D569" s="901"/>
      <c r="E569" s="891"/>
    </row>
    <row r="570" spans="1:5" ht="18.75">
      <c r="A570" s="991" t="s">
        <v>1747</v>
      </c>
      <c r="B570" s="992" t="s">
        <v>1748</v>
      </c>
      <c r="C570" s="889" t="s">
        <v>468</v>
      </c>
      <c r="D570" s="901"/>
      <c r="E570" s="891"/>
    </row>
    <row r="571" spans="1:5" ht="19.5" thickBot="1">
      <c r="A571" s="995" t="s">
        <v>1749</v>
      </c>
      <c r="B571" s="996" t="s">
        <v>1750</v>
      </c>
      <c r="C571" s="889" t="s">
        <v>468</v>
      </c>
      <c r="D571" s="901"/>
      <c r="E571" s="891"/>
    </row>
    <row r="572" spans="1:5" ht="18.75">
      <c r="A572" s="989" t="s">
        <v>1751</v>
      </c>
      <c r="B572" s="990" t="s">
        <v>1752</v>
      </c>
      <c r="C572" s="889" t="s">
        <v>468</v>
      </c>
      <c r="D572" s="901"/>
      <c r="E572" s="891"/>
    </row>
    <row r="573" spans="1:5" ht="18.75">
      <c r="A573" s="991" t="s">
        <v>1753</v>
      </c>
      <c r="B573" s="992" t="s">
        <v>582</v>
      </c>
      <c r="C573" s="889" t="s">
        <v>468</v>
      </c>
      <c r="D573" s="901"/>
      <c r="E573" s="891"/>
    </row>
    <row r="574" spans="1:5" ht="18.75">
      <c r="A574" s="991" t="s">
        <v>1754</v>
      </c>
      <c r="B574" s="992" t="s">
        <v>1755</v>
      </c>
      <c r="C574" s="889" t="s">
        <v>468</v>
      </c>
      <c r="D574" s="901"/>
      <c r="E574" s="891"/>
    </row>
    <row r="575" spans="1:5" ht="18.75">
      <c r="A575" s="991" t="s">
        <v>1756</v>
      </c>
      <c r="B575" s="992" t="s">
        <v>1757</v>
      </c>
      <c r="C575" s="889" t="s">
        <v>468</v>
      </c>
      <c r="D575" s="901"/>
      <c r="E575" s="891"/>
    </row>
    <row r="576" spans="1:5" ht="18.75">
      <c r="A576" s="991" t="s">
        <v>1758</v>
      </c>
      <c r="B576" s="992" t="s">
        <v>1759</v>
      </c>
      <c r="C576" s="889" t="s">
        <v>468</v>
      </c>
      <c r="D576" s="901"/>
      <c r="E576" s="891"/>
    </row>
    <row r="577" spans="1:5" ht="19.5">
      <c r="A577" s="991" t="s">
        <v>1760</v>
      </c>
      <c r="B577" s="993" t="s">
        <v>1761</v>
      </c>
      <c r="C577" s="889" t="s">
        <v>468</v>
      </c>
      <c r="D577" s="901"/>
      <c r="E577" s="891"/>
    </row>
    <row r="578" spans="1:5" ht="18.75">
      <c r="A578" s="991" t="s">
        <v>1762</v>
      </c>
      <c r="B578" s="992" t="s">
        <v>1763</v>
      </c>
      <c r="C578" s="889" t="s">
        <v>468</v>
      </c>
      <c r="D578" s="901"/>
      <c r="E578" s="891"/>
    </row>
    <row r="579" spans="1:5" ht="19.5" thickBot="1">
      <c r="A579" s="995" t="s">
        <v>1764</v>
      </c>
      <c r="B579" s="996" t="s">
        <v>1765</v>
      </c>
      <c r="C579" s="889" t="s">
        <v>468</v>
      </c>
      <c r="D579" s="901"/>
      <c r="E579" s="891"/>
    </row>
    <row r="580" spans="1:5" ht="18.75">
      <c r="A580" s="989" t="s">
        <v>1766</v>
      </c>
      <c r="B580" s="990" t="s">
        <v>1767</v>
      </c>
      <c r="C580" s="889" t="s">
        <v>468</v>
      </c>
      <c r="D580" s="901"/>
      <c r="E580" s="891"/>
    </row>
    <row r="581" spans="1:5" ht="18.75">
      <c r="A581" s="991" t="s">
        <v>1768</v>
      </c>
      <c r="B581" s="992" t="s">
        <v>1769</v>
      </c>
      <c r="C581" s="889" t="s">
        <v>468</v>
      </c>
      <c r="D581" s="901"/>
      <c r="E581" s="891"/>
    </row>
    <row r="582" spans="1:5" ht="18.75">
      <c r="A582" s="991" t="s">
        <v>1770</v>
      </c>
      <c r="B582" s="992" t="s">
        <v>1771</v>
      </c>
      <c r="C582" s="889" t="s">
        <v>468</v>
      </c>
      <c r="D582" s="901"/>
      <c r="E582" s="891"/>
    </row>
    <row r="583" spans="1:5" ht="18.75">
      <c r="A583" s="991" t="s">
        <v>1772</v>
      </c>
      <c r="B583" s="992" t="s">
        <v>1773</v>
      </c>
      <c r="C583" s="889" t="s">
        <v>468</v>
      </c>
      <c r="D583" s="901"/>
      <c r="E583" s="891"/>
    </row>
    <row r="584" spans="1:5" ht="19.5">
      <c r="A584" s="991" t="s">
        <v>1774</v>
      </c>
      <c r="B584" s="993" t="s">
        <v>1775</v>
      </c>
      <c r="C584" s="889" t="s">
        <v>468</v>
      </c>
      <c r="D584" s="901"/>
      <c r="E584" s="891"/>
    </row>
    <row r="585" spans="1:5" ht="18.75">
      <c r="A585" s="991" t="s">
        <v>1776</v>
      </c>
      <c r="B585" s="992" t="s">
        <v>1777</v>
      </c>
      <c r="C585" s="889" t="s">
        <v>468</v>
      </c>
      <c r="D585" s="901"/>
      <c r="E585" s="891"/>
    </row>
    <row r="586" spans="1:5" ht="19.5" thickBot="1">
      <c r="A586" s="995" t="s">
        <v>1778</v>
      </c>
      <c r="B586" s="996" t="s">
        <v>1779</v>
      </c>
      <c r="C586" s="889" t="s">
        <v>468</v>
      </c>
      <c r="D586" s="901"/>
      <c r="E586" s="891"/>
    </row>
    <row r="587" spans="1:5" ht="18.75">
      <c r="A587" s="989" t="s">
        <v>1780</v>
      </c>
      <c r="B587" s="990" t="s">
        <v>1781</v>
      </c>
      <c r="C587" s="889" t="s">
        <v>468</v>
      </c>
      <c r="D587" s="901"/>
      <c r="E587" s="891"/>
    </row>
    <row r="588" spans="1:5" ht="18.75">
      <c r="A588" s="991" t="s">
        <v>1782</v>
      </c>
      <c r="B588" s="992" t="s">
        <v>1783</v>
      </c>
      <c r="C588" s="889" t="s">
        <v>468</v>
      </c>
      <c r="D588" s="901"/>
      <c r="E588" s="891"/>
    </row>
    <row r="589" spans="1:5" ht="19.5">
      <c r="A589" s="991" t="s">
        <v>1784</v>
      </c>
      <c r="B589" s="993" t="s">
        <v>1785</v>
      </c>
      <c r="C589" s="889" t="s">
        <v>468</v>
      </c>
      <c r="D589" s="901"/>
      <c r="E589" s="891"/>
    </row>
    <row r="590" spans="1:5" ht="19.5" thickBot="1">
      <c r="A590" s="995" t="s">
        <v>1786</v>
      </c>
      <c r="B590" s="996" t="s">
        <v>1787</v>
      </c>
      <c r="C590" s="889" t="s">
        <v>468</v>
      </c>
      <c r="D590" s="901"/>
      <c r="E590" s="891"/>
    </row>
    <row r="591" spans="1:5" ht="18.75">
      <c r="A591" s="989" t="s">
        <v>1788</v>
      </c>
      <c r="B591" s="990" t="s">
        <v>1789</v>
      </c>
      <c r="C591" s="889" t="s">
        <v>468</v>
      </c>
      <c r="D591" s="901"/>
      <c r="E591" s="891"/>
    </row>
    <row r="592" spans="1:5" ht="18.75">
      <c r="A592" s="991" t="s">
        <v>1790</v>
      </c>
      <c r="B592" s="992" t="s">
        <v>1791</v>
      </c>
      <c r="C592" s="889" t="s">
        <v>468</v>
      </c>
      <c r="D592" s="901"/>
      <c r="E592" s="891"/>
    </row>
    <row r="593" spans="1:5" ht="18.75">
      <c r="A593" s="991" t="s">
        <v>1792</v>
      </c>
      <c r="B593" s="992" t="s">
        <v>1793</v>
      </c>
      <c r="C593" s="889" t="s">
        <v>468</v>
      </c>
      <c r="D593" s="901"/>
      <c r="E593" s="891"/>
    </row>
    <row r="594" spans="1:5" ht="18.75">
      <c r="A594" s="991" t="s">
        <v>1794</v>
      </c>
      <c r="B594" s="992" t="s">
        <v>1795</v>
      </c>
      <c r="C594" s="889" t="s">
        <v>468</v>
      </c>
      <c r="D594" s="901"/>
      <c r="E594" s="891"/>
    </row>
    <row r="595" spans="1:5" ht="18.75">
      <c r="A595" s="991" t="s">
        <v>1796</v>
      </c>
      <c r="B595" s="992" t="s">
        <v>1797</v>
      </c>
      <c r="C595" s="889" t="s">
        <v>468</v>
      </c>
      <c r="D595" s="901"/>
      <c r="E595" s="891"/>
    </row>
    <row r="596" spans="1:5" ht="18.75">
      <c r="A596" s="991" t="s">
        <v>1798</v>
      </c>
      <c r="B596" s="992" t="s">
        <v>1799</v>
      </c>
      <c r="C596" s="889" t="s">
        <v>468</v>
      </c>
      <c r="D596" s="901"/>
      <c r="E596" s="891"/>
    </row>
    <row r="597" spans="1:5" ht="18.75">
      <c r="A597" s="991" t="s">
        <v>1800</v>
      </c>
      <c r="B597" s="992" t="s">
        <v>1801</v>
      </c>
      <c r="C597" s="889" t="s">
        <v>468</v>
      </c>
      <c r="D597" s="901"/>
      <c r="E597" s="891"/>
    </row>
    <row r="598" spans="1:5" ht="18.75">
      <c r="A598" s="991" t="s">
        <v>1802</v>
      </c>
      <c r="B598" s="992" t="s">
        <v>1803</v>
      </c>
      <c r="C598" s="889" t="s">
        <v>468</v>
      </c>
      <c r="D598" s="901"/>
      <c r="E598" s="891"/>
    </row>
    <row r="599" spans="1:5" ht="19.5">
      <c r="A599" s="991" t="s">
        <v>1804</v>
      </c>
      <c r="B599" s="993" t="s">
        <v>1805</v>
      </c>
      <c r="C599" s="889" t="s">
        <v>468</v>
      </c>
      <c r="D599" s="901"/>
      <c r="E599" s="891"/>
    </row>
    <row r="600" spans="1:5" ht="19.5" thickBot="1">
      <c r="A600" s="995" t="s">
        <v>1806</v>
      </c>
      <c r="B600" s="996" t="s">
        <v>1807</v>
      </c>
      <c r="C600" s="889" t="s">
        <v>468</v>
      </c>
      <c r="D600" s="901"/>
      <c r="E600" s="891"/>
    </row>
    <row r="601" spans="1:5" ht="18.75">
      <c r="A601" s="989" t="s">
        <v>1808</v>
      </c>
      <c r="B601" s="990" t="s">
        <v>1809</v>
      </c>
      <c r="C601" s="889" t="s">
        <v>468</v>
      </c>
      <c r="D601" s="901"/>
      <c r="E601" s="891"/>
    </row>
    <row r="602" spans="1:5" ht="18.75">
      <c r="A602" s="991" t="s">
        <v>1810</v>
      </c>
      <c r="B602" s="992" t="s">
        <v>1811</v>
      </c>
      <c r="C602" s="889" t="s">
        <v>468</v>
      </c>
      <c r="D602" s="901"/>
      <c r="E602" s="891"/>
    </row>
    <row r="603" spans="1:5" ht="18.75">
      <c r="A603" s="991" t="s">
        <v>1812</v>
      </c>
      <c r="B603" s="992" t="s">
        <v>1813</v>
      </c>
      <c r="C603" s="889" t="s">
        <v>468</v>
      </c>
      <c r="D603" s="901"/>
      <c r="E603" s="891"/>
    </row>
    <row r="604" spans="1:5" ht="18.75">
      <c r="A604" s="991" t="s">
        <v>1814</v>
      </c>
      <c r="B604" s="992" t="s">
        <v>1815</v>
      </c>
      <c r="C604" s="889" t="s">
        <v>468</v>
      </c>
      <c r="D604" s="901"/>
      <c r="E604" s="891"/>
    </row>
    <row r="605" spans="1:5" ht="18.75">
      <c r="A605" s="991" t="s">
        <v>1816</v>
      </c>
      <c r="B605" s="992" t="s">
        <v>1817</v>
      </c>
      <c r="C605" s="889" t="s">
        <v>468</v>
      </c>
      <c r="D605" s="901"/>
      <c r="E605" s="891"/>
    </row>
    <row r="606" spans="1:5" ht="18.75">
      <c r="A606" s="991" t="s">
        <v>1818</v>
      </c>
      <c r="B606" s="992" t="s">
        <v>1819</v>
      </c>
      <c r="C606" s="889" t="s">
        <v>468</v>
      </c>
      <c r="D606" s="901"/>
      <c r="E606" s="891"/>
    </row>
    <row r="607" spans="1:5" ht="18.75">
      <c r="A607" s="991" t="s">
        <v>1820</v>
      </c>
      <c r="B607" s="992" t="s">
        <v>1821</v>
      </c>
      <c r="C607" s="889" t="s">
        <v>468</v>
      </c>
      <c r="D607" s="901"/>
      <c r="E607" s="891"/>
    </row>
    <row r="608" spans="1:5" ht="18.75">
      <c r="A608" s="991" t="s">
        <v>1822</v>
      </c>
      <c r="B608" s="992" t="s">
        <v>1823</v>
      </c>
      <c r="C608" s="889" t="s">
        <v>468</v>
      </c>
      <c r="D608" s="901"/>
      <c r="E608" s="891"/>
    </row>
    <row r="609" spans="1:5" ht="18.75">
      <c r="A609" s="991" t="s">
        <v>1824</v>
      </c>
      <c r="B609" s="992" t="s">
        <v>1825</v>
      </c>
      <c r="C609" s="889" t="s">
        <v>468</v>
      </c>
      <c r="D609" s="901"/>
      <c r="E609" s="891"/>
    </row>
    <row r="610" spans="1:5" ht="18.75">
      <c r="A610" s="991" t="s">
        <v>1826</v>
      </c>
      <c r="B610" s="992" t="s">
        <v>1827</v>
      </c>
      <c r="C610" s="889" t="s">
        <v>468</v>
      </c>
      <c r="D610" s="901"/>
      <c r="E610" s="891"/>
    </row>
    <row r="611" spans="1:5" ht="18.75">
      <c r="A611" s="991" t="s">
        <v>1828</v>
      </c>
      <c r="B611" s="992" t="s">
        <v>1829</v>
      </c>
      <c r="C611" s="889" t="s">
        <v>468</v>
      </c>
      <c r="D611" s="901"/>
      <c r="E611" s="891"/>
    </row>
    <row r="612" spans="1:5" ht="18.75">
      <c r="A612" s="991" t="s">
        <v>1830</v>
      </c>
      <c r="B612" s="992" t="s">
        <v>1831</v>
      </c>
      <c r="C612" s="889" t="s">
        <v>468</v>
      </c>
      <c r="D612" s="901"/>
      <c r="E612" s="891"/>
    </row>
    <row r="613" spans="1:5" ht="18.75">
      <c r="A613" s="991" t="s">
        <v>1832</v>
      </c>
      <c r="B613" s="992" t="s">
        <v>1833</v>
      </c>
      <c r="C613" s="889" t="s">
        <v>468</v>
      </c>
      <c r="D613" s="901"/>
      <c r="E613" s="891"/>
    </row>
    <row r="614" spans="1:5" ht="18.75">
      <c r="A614" s="991" t="s">
        <v>1834</v>
      </c>
      <c r="B614" s="992" t="s">
        <v>1835</v>
      </c>
      <c r="C614" s="889" t="s">
        <v>468</v>
      </c>
      <c r="D614" s="901"/>
      <c r="E614" s="891"/>
    </row>
    <row r="615" spans="1:5" ht="18.75">
      <c r="A615" s="991" t="s">
        <v>1836</v>
      </c>
      <c r="B615" s="992" t="s">
        <v>1837</v>
      </c>
      <c r="C615" s="889" t="s">
        <v>468</v>
      </c>
      <c r="D615" s="901"/>
      <c r="E615" s="891"/>
    </row>
    <row r="616" spans="1:5" ht="18.75">
      <c r="A616" s="991" t="s">
        <v>1838</v>
      </c>
      <c r="B616" s="992" t="s">
        <v>1839</v>
      </c>
      <c r="C616" s="889" t="s">
        <v>468</v>
      </c>
      <c r="D616" s="901"/>
      <c r="E616" s="891"/>
    </row>
    <row r="617" spans="1:5" ht="18.75">
      <c r="A617" s="991" t="s">
        <v>1840</v>
      </c>
      <c r="B617" s="992" t="s">
        <v>1841</v>
      </c>
      <c r="C617" s="889" t="s">
        <v>468</v>
      </c>
      <c r="D617" s="901"/>
      <c r="E617" s="891"/>
    </row>
    <row r="618" spans="1:5" ht="18.75">
      <c r="A618" s="991" t="s">
        <v>1842</v>
      </c>
      <c r="B618" s="992" t="s">
        <v>1843</v>
      </c>
      <c r="C618" s="889" t="s">
        <v>468</v>
      </c>
      <c r="D618" s="901"/>
      <c r="E618" s="891"/>
    </row>
    <row r="619" spans="1:5" ht="18.75">
      <c r="A619" s="991" t="s">
        <v>1844</v>
      </c>
      <c r="B619" s="992" t="s">
        <v>1845</v>
      </c>
      <c r="C619" s="889" t="s">
        <v>468</v>
      </c>
      <c r="D619" s="901"/>
      <c r="E619" s="891"/>
    </row>
    <row r="620" spans="1:5" ht="18.75">
      <c r="A620" s="991" t="s">
        <v>1846</v>
      </c>
      <c r="B620" s="992" t="s">
        <v>1847</v>
      </c>
      <c r="C620" s="889" t="s">
        <v>468</v>
      </c>
      <c r="D620" s="901"/>
      <c r="E620" s="891"/>
    </row>
    <row r="621" spans="1:5" ht="18.75">
      <c r="A621" s="991" t="s">
        <v>1848</v>
      </c>
      <c r="B621" s="992" t="s">
        <v>1849</v>
      </c>
      <c r="C621" s="889" t="s">
        <v>468</v>
      </c>
      <c r="D621" s="901"/>
      <c r="E621" s="891"/>
    </row>
    <row r="622" spans="1:5" ht="18.75">
      <c r="A622" s="991" t="s">
        <v>1850</v>
      </c>
      <c r="B622" s="992" t="s">
        <v>1851</v>
      </c>
      <c r="C622" s="889" t="s">
        <v>468</v>
      </c>
      <c r="D622" s="901"/>
      <c r="E622" s="891"/>
    </row>
    <row r="623" spans="1:5" ht="18.75">
      <c r="A623" s="991" t="s">
        <v>1852</v>
      </c>
      <c r="B623" s="992" t="s">
        <v>1853</v>
      </c>
      <c r="C623" s="889" t="s">
        <v>468</v>
      </c>
      <c r="D623" s="901"/>
      <c r="E623" s="891"/>
    </row>
    <row r="624" spans="1:5" ht="18.75">
      <c r="A624" s="991" t="s">
        <v>1854</v>
      </c>
      <c r="B624" s="992" t="s">
        <v>1855</v>
      </c>
      <c r="C624" s="889" t="s">
        <v>468</v>
      </c>
      <c r="D624" s="901"/>
      <c r="E624" s="891"/>
    </row>
    <row r="625" spans="1:5" ht="20.25" thickBot="1">
      <c r="A625" s="995" t="s">
        <v>1856</v>
      </c>
      <c r="B625" s="1002" t="s">
        <v>1857</v>
      </c>
      <c r="C625" s="889" t="s">
        <v>468</v>
      </c>
      <c r="D625" s="901"/>
      <c r="E625" s="891"/>
    </row>
    <row r="626" spans="1:5" ht="18.75">
      <c r="A626" s="989" t="s">
        <v>1858</v>
      </c>
      <c r="B626" s="990" t="s">
        <v>1859</v>
      </c>
      <c r="C626" s="889" t="s">
        <v>468</v>
      </c>
      <c r="D626" s="901"/>
      <c r="E626" s="891"/>
    </row>
    <row r="627" spans="1:5" ht="18.75">
      <c r="A627" s="991" t="s">
        <v>1860</v>
      </c>
      <c r="B627" s="992" t="s">
        <v>1861</v>
      </c>
      <c r="C627" s="889" t="s">
        <v>468</v>
      </c>
      <c r="D627" s="901"/>
      <c r="E627" s="891"/>
    </row>
    <row r="628" spans="1:5" ht="18.75">
      <c r="A628" s="991" t="s">
        <v>1862</v>
      </c>
      <c r="B628" s="992" t="s">
        <v>1863</v>
      </c>
      <c r="C628" s="889" t="s">
        <v>468</v>
      </c>
      <c r="D628" s="901"/>
      <c r="E628" s="891"/>
    </row>
    <row r="629" spans="1:5" ht="18.75">
      <c r="A629" s="991" t="s">
        <v>720</v>
      </c>
      <c r="B629" s="992" t="s">
        <v>721</v>
      </c>
      <c r="C629" s="889" t="s">
        <v>468</v>
      </c>
      <c r="D629" s="901"/>
      <c r="E629" s="891"/>
    </row>
    <row r="630" spans="1:5" ht="18.75">
      <c r="A630" s="991" t="s">
        <v>722</v>
      </c>
      <c r="B630" s="992" t="s">
        <v>723</v>
      </c>
      <c r="C630" s="889" t="s">
        <v>468</v>
      </c>
      <c r="D630" s="901"/>
      <c r="E630" s="891"/>
    </row>
    <row r="631" spans="1:5" ht="18.75">
      <c r="A631" s="991" t="s">
        <v>724</v>
      </c>
      <c r="B631" s="992" t="s">
        <v>725</v>
      </c>
      <c r="C631" s="889" t="s">
        <v>468</v>
      </c>
      <c r="D631" s="901"/>
      <c r="E631" s="891"/>
    </row>
    <row r="632" spans="1:5" ht="18.75">
      <c r="A632" s="991" t="s">
        <v>726</v>
      </c>
      <c r="B632" s="992" t="s">
        <v>727</v>
      </c>
      <c r="C632" s="889" t="s">
        <v>468</v>
      </c>
      <c r="D632" s="901"/>
      <c r="E632" s="891"/>
    </row>
    <row r="633" spans="1:5" ht="18.75">
      <c r="A633" s="991" t="s">
        <v>728</v>
      </c>
      <c r="B633" s="992" t="s">
        <v>729</v>
      </c>
      <c r="C633" s="889" t="s">
        <v>468</v>
      </c>
      <c r="D633" s="901"/>
      <c r="E633" s="891"/>
    </row>
    <row r="634" spans="1:5" ht="18.75">
      <c r="A634" s="991" t="s">
        <v>730</v>
      </c>
      <c r="B634" s="992" t="s">
        <v>731</v>
      </c>
      <c r="C634" s="889" t="s">
        <v>468</v>
      </c>
      <c r="D634" s="901"/>
      <c r="E634" s="891"/>
    </row>
    <row r="635" spans="1:5" ht="18.75">
      <c r="A635" s="991" t="s">
        <v>732</v>
      </c>
      <c r="B635" s="992" t="s">
        <v>733</v>
      </c>
      <c r="C635" s="889" t="s">
        <v>468</v>
      </c>
      <c r="D635" s="901"/>
      <c r="E635" s="891"/>
    </row>
    <row r="636" spans="1:5" ht="18.75">
      <c r="A636" s="991" t="s">
        <v>734</v>
      </c>
      <c r="B636" s="992" t="s">
        <v>735</v>
      </c>
      <c r="C636" s="889" t="s">
        <v>468</v>
      </c>
      <c r="D636" s="901"/>
      <c r="E636" s="891"/>
    </row>
    <row r="637" spans="1:5" ht="18.75">
      <c r="A637" s="991" t="s">
        <v>736</v>
      </c>
      <c r="B637" s="992" t="s">
        <v>737</v>
      </c>
      <c r="C637" s="889" t="s">
        <v>468</v>
      </c>
      <c r="D637" s="901"/>
      <c r="E637" s="891"/>
    </row>
    <row r="638" spans="1:5" ht="18.75">
      <c r="A638" s="991" t="s">
        <v>738</v>
      </c>
      <c r="B638" s="992" t="s">
        <v>739</v>
      </c>
      <c r="C638" s="889" t="s">
        <v>468</v>
      </c>
      <c r="D638" s="901"/>
      <c r="E638" s="891"/>
    </row>
    <row r="639" spans="1:5" ht="18.75">
      <c r="A639" s="991" t="s">
        <v>740</v>
      </c>
      <c r="B639" s="992" t="s">
        <v>741</v>
      </c>
      <c r="C639" s="889" t="s">
        <v>468</v>
      </c>
      <c r="D639" s="901"/>
      <c r="E639" s="891"/>
    </row>
    <row r="640" spans="1:5" ht="18.75">
      <c r="A640" s="991" t="s">
        <v>742</v>
      </c>
      <c r="B640" s="992" t="s">
        <v>743</v>
      </c>
      <c r="C640" s="889" t="s">
        <v>468</v>
      </c>
      <c r="D640" s="901"/>
      <c r="E640" s="891"/>
    </row>
    <row r="641" spans="1:5" ht="18.75">
      <c r="A641" s="991" t="s">
        <v>744</v>
      </c>
      <c r="B641" s="992" t="s">
        <v>745</v>
      </c>
      <c r="C641" s="889" t="s">
        <v>468</v>
      </c>
      <c r="D641" s="901"/>
      <c r="E641" s="891"/>
    </row>
    <row r="642" spans="1:5" ht="18.75">
      <c r="A642" s="991" t="s">
        <v>746</v>
      </c>
      <c r="B642" s="992" t="s">
        <v>747</v>
      </c>
      <c r="C642" s="889" t="s">
        <v>468</v>
      </c>
      <c r="D642" s="901"/>
      <c r="E642" s="891"/>
    </row>
    <row r="643" spans="1:5" ht="18.75">
      <c r="A643" s="991" t="s">
        <v>748</v>
      </c>
      <c r="B643" s="992" t="s">
        <v>749</v>
      </c>
      <c r="C643" s="889" t="s">
        <v>468</v>
      </c>
      <c r="D643" s="901"/>
      <c r="E643" s="891"/>
    </row>
    <row r="644" spans="1:5" ht="18.75">
      <c r="A644" s="991" t="s">
        <v>750</v>
      </c>
      <c r="B644" s="992" t="s">
        <v>751</v>
      </c>
      <c r="C644" s="889" t="s">
        <v>468</v>
      </c>
      <c r="D644" s="901"/>
      <c r="E644" s="891"/>
    </row>
    <row r="645" spans="1:5" ht="18.75">
      <c r="A645" s="991" t="s">
        <v>752</v>
      </c>
      <c r="B645" s="992" t="s">
        <v>753</v>
      </c>
      <c r="C645" s="889" t="s">
        <v>468</v>
      </c>
      <c r="D645" s="901"/>
      <c r="E645" s="891"/>
    </row>
    <row r="646" spans="1:5" ht="18.75">
      <c r="A646" s="991" t="s">
        <v>754</v>
      </c>
      <c r="B646" s="992" t="s">
        <v>755</v>
      </c>
      <c r="C646" s="889" t="s">
        <v>468</v>
      </c>
      <c r="D646" s="901"/>
      <c r="E646" s="891"/>
    </row>
    <row r="647" spans="1:5" ht="19.5" thickBot="1">
      <c r="A647" s="995" t="s">
        <v>756</v>
      </c>
      <c r="B647" s="996" t="s">
        <v>757</v>
      </c>
      <c r="C647" s="889" t="s">
        <v>468</v>
      </c>
      <c r="D647" s="901"/>
      <c r="E647" s="891"/>
    </row>
    <row r="648" spans="1:5" ht="18.75">
      <c r="A648" s="989" t="s">
        <v>758</v>
      </c>
      <c r="B648" s="990" t="s">
        <v>759</v>
      </c>
      <c r="C648" s="889" t="s">
        <v>468</v>
      </c>
      <c r="D648" s="901"/>
      <c r="E648" s="891"/>
    </row>
    <row r="649" spans="1:5" ht="18.75">
      <c r="A649" s="991" t="s">
        <v>760</v>
      </c>
      <c r="B649" s="992" t="s">
        <v>761</v>
      </c>
      <c r="C649" s="889" t="s">
        <v>468</v>
      </c>
      <c r="D649" s="901"/>
      <c r="E649" s="891"/>
    </row>
    <row r="650" spans="1:5" ht="18.75">
      <c r="A650" s="991" t="s">
        <v>762</v>
      </c>
      <c r="B650" s="992" t="s">
        <v>763</v>
      </c>
      <c r="C650" s="889" t="s">
        <v>468</v>
      </c>
      <c r="D650" s="901"/>
      <c r="E650" s="891"/>
    </row>
    <row r="651" spans="1:5" ht="18.75">
      <c r="A651" s="991" t="s">
        <v>764</v>
      </c>
      <c r="B651" s="992" t="s">
        <v>765</v>
      </c>
      <c r="C651" s="889" t="s">
        <v>468</v>
      </c>
      <c r="D651" s="901"/>
      <c r="E651" s="891"/>
    </row>
    <row r="652" spans="1:5" ht="18.75">
      <c r="A652" s="991" t="s">
        <v>766</v>
      </c>
      <c r="B652" s="992" t="s">
        <v>767</v>
      </c>
      <c r="C652" s="889" t="s">
        <v>468</v>
      </c>
      <c r="D652" s="901"/>
      <c r="E652" s="891"/>
    </row>
    <row r="653" spans="1:5" ht="18.75">
      <c r="A653" s="991" t="s">
        <v>768</v>
      </c>
      <c r="B653" s="992" t="s">
        <v>769</v>
      </c>
      <c r="C653" s="889" t="s">
        <v>468</v>
      </c>
      <c r="D653" s="901"/>
      <c r="E653" s="891"/>
    </row>
    <row r="654" spans="1:5" ht="18.75">
      <c r="A654" s="991" t="s">
        <v>770</v>
      </c>
      <c r="B654" s="992" t="s">
        <v>771</v>
      </c>
      <c r="C654" s="889" t="s">
        <v>468</v>
      </c>
      <c r="D654" s="901"/>
      <c r="E654" s="891"/>
    </row>
    <row r="655" spans="1:5" ht="18.75">
      <c r="A655" s="991" t="s">
        <v>772</v>
      </c>
      <c r="B655" s="992" t="s">
        <v>773</v>
      </c>
      <c r="C655" s="889" t="s">
        <v>468</v>
      </c>
      <c r="D655" s="901"/>
      <c r="E655" s="891"/>
    </row>
    <row r="656" spans="1:5" ht="18.75">
      <c r="A656" s="991" t="s">
        <v>774</v>
      </c>
      <c r="B656" s="992" t="s">
        <v>775</v>
      </c>
      <c r="C656" s="889" t="s">
        <v>468</v>
      </c>
      <c r="D656" s="901"/>
      <c r="E656" s="891"/>
    </row>
    <row r="657" spans="1:5" ht="19.5">
      <c r="A657" s="991" t="s">
        <v>776</v>
      </c>
      <c r="B657" s="993" t="s">
        <v>777</v>
      </c>
      <c r="C657" s="889" t="s">
        <v>468</v>
      </c>
      <c r="D657" s="901"/>
      <c r="E657" s="891"/>
    </row>
    <row r="658" spans="1:5" ht="19.5" thickBot="1">
      <c r="A658" s="995" t="s">
        <v>778</v>
      </c>
      <c r="B658" s="996" t="s">
        <v>779</v>
      </c>
      <c r="C658" s="889" t="s">
        <v>468</v>
      </c>
      <c r="D658" s="901"/>
      <c r="E658" s="891"/>
    </row>
    <row r="659" spans="1:5" ht="18.75">
      <c r="A659" s="989" t="s">
        <v>780</v>
      </c>
      <c r="B659" s="990" t="s">
        <v>781</v>
      </c>
      <c r="C659" s="889" t="s">
        <v>468</v>
      </c>
      <c r="D659" s="901"/>
      <c r="E659" s="891"/>
    </row>
    <row r="660" spans="1:5" ht="18.75">
      <c r="A660" s="991" t="s">
        <v>782</v>
      </c>
      <c r="B660" s="992" t="s">
        <v>783</v>
      </c>
      <c r="C660" s="889" t="s">
        <v>468</v>
      </c>
      <c r="D660" s="901"/>
      <c r="E660" s="891"/>
    </row>
    <row r="661" spans="1:5" ht="18.75">
      <c r="A661" s="991" t="s">
        <v>784</v>
      </c>
      <c r="B661" s="992" t="s">
        <v>785</v>
      </c>
      <c r="C661" s="889" t="s">
        <v>468</v>
      </c>
      <c r="D661" s="901"/>
      <c r="E661" s="891"/>
    </row>
    <row r="662" spans="1:5" ht="18.75">
      <c r="A662" s="991" t="s">
        <v>786</v>
      </c>
      <c r="B662" s="992" t="s">
        <v>787</v>
      </c>
      <c r="C662" s="889" t="s">
        <v>468</v>
      </c>
      <c r="D662" s="901"/>
      <c r="E662" s="891"/>
    </row>
    <row r="663" spans="1:5" ht="20.25" thickBot="1">
      <c r="A663" s="995" t="s">
        <v>788</v>
      </c>
      <c r="B663" s="1002" t="s">
        <v>789</v>
      </c>
      <c r="C663" s="889" t="s">
        <v>468</v>
      </c>
      <c r="D663" s="901"/>
      <c r="E663" s="891"/>
    </row>
    <row r="664" spans="1:5" ht="18.75">
      <c r="A664" s="989" t="s">
        <v>790</v>
      </c>
      <c r="B664" s="990" t="s">
        <v>791</v>
      </c>
      <c r="C664" s="889" t="s">
        <v>468</v>
      </c>
      <c r="D664" s="901"/>
      <c r="E664" s="891"/>
    </row>
    <row r="665" spans="1:5" ht="18.75">
      <c r="A665" s="991" t="s">
        <v>792</v>
      </c>
      <c r="B665" s="992" t="s">
        <v>793</v>
      </c>
      <c r="C665" s="889" t="s">
        <v>468</v>
      </c>
      <c r="D665" s="901"/>
      <c r="E665" s="891"/>
    </row>
    <row r="666" spans="1:5" ht="18.75">
      <c r="A666" s="991" t="s">
        <v>794</v>
      </c>
      <c r="B666" s="992" t="s">
        <v>795</v>
      </c>
      <c r="C666" s="889" t="s">
        <v>468</v>
      </c>
      <c r="D666" s="901"/>
      <c r="E666" s="891"/>
    </row>
    <row r="667" spans="1:5" ht="18.75">
      <c r="A667" s="991" t="s">
        <v>796</v>
      </c>
      <c r="B667" s="992" t="s">
        <v>797</v>
      </c>
      <c r="C667" s="889" t="s">
        <v>468</v>
      </c>
      <c r="D667" s="901"/>
      <c r="E667" s="891"/>
    </row>
    <row r="668" spans="1:5" ht="18.75">
      <c r="A668" s="991" t="s">
        <v>798</v>
      </c>
      <c r="B668" s="992" t="s">
        <v>799</v>
      </c>
      <c r="C668" s="889" t="s">
        <v>468</v>
      </c>
      <c r="D668" s="901"/>
      <c r="E668" s="891"/>
    </row>
    <row r="669" spans="1:5" ht="18.75">
      <c r="A669" s="991" t="s">
        <v>800</v>
      </c>
      <c r="B669" s="992" t="s">
        <v>801</v>
      </c>
      <c r="C669" s="889" t="s">
        <v>468</v>
      </c>
      <c r="D669" s="901"/>
      <c r="E669" s="891"/>
    </row>
    <row r="670" spans="1:5" ht="18.75">
      <c r="A670" s="991" t="s">
        <v>802</v>
      </c>
      <c r="B670" s="992" t="s">
        <v>803</v>
      </c>
      <c r="C670" s="889" t="s">
        <v>468</v>
      </c>
      <c r="D670" s="901"/>
      <c r="E670" s="891"/>
    </row>
    <row r="671" spans="1:5" ht="18.75">
      <c r="A671" s="991" t="s">
        <v>804</v>
      </c>
      <c r="B671" s="992" t="s">
        <v>805</v>
      </c>
      <c r="C671" s="889" t="s">
        <v>468</v>
      </c>
      <c r="D671" s="901"/>
      <c r="E671" s="891"/>
    </row>
    <row r="672" spans="1:5" ht="18.75">
      <c r="A672" s="991" t="s">
        <v>806</v>
      </c>
      <c r="B672" s="992" t="s">
        <v>807</v>
      </c>
      <c r="C672" s="889" t="s">
        <v>468</v>
      </c>
      <c r="D672" s="901"/>
      <c r="E672" s="891"/>
    </row>
    <row r="673" spans="1:5" ht="18.75">
      <c r="A673" s="991" t="s">
        <v>808</v>
      </c>
      <c r="B673" s="992" t="s">
        <v>809</v>
      </c>
      <c r="C673" s="889" t="s">
        <v>468</v>
      </c>
      <c r="D673" s="901"/>
      <c r="E673" s="891"/>
    </row>
    <row r="674" spans="1:5" ht="20.25" thickBot="1">
      <c r="A674" s="995" t="s">
        <v>810</v>
      </c>
      <c r="B674" s="1002" t="s">
        <v>811</v>
      </c>
      <c r="C674" s="889" t="s">
        <v>468</v>
      </c>
      <c r="D674" s="901"/>
      <c r="E674" s="891"/>
    </row>
    <row r="675" spans="1:5" ht="18.75">
      <c r="A675" s="989" t="s">
        <v>812</v>
      </c>
      <c r="B675" s="990" t="s">
        <v>813</v>
      </c>
      <c r="C675" s="889" t="s">
        <v>468</v>
      </c>
      <c r="D675" s="901"/>
      <c r="E675" s="891"/>
    </row>
    <row r="676" spans="1:5" ht="18.75">
      <c r="A676" s="991" t="s">
        <v>814</v>
      </c>
      <c r="B676" s="992" t="s">
        <v>815</v>
      </c>
      <c r="C676" s="889" t="s">
        <v>468</v>
      </c>
      <c r="D676" s="901"/>
      <c r="E676" s="891"/>
    </row>
    <row r="677" spans="1:5" ht="18.75">
      <c r="A677" s="991" t="s">
        <v>816</v>
      </c>
      <c r="B677" s="992" t="s">
        <v>817</v>
      </c>
      <c r="C677" s="889" t="s">
        <v>468</v>
      </c>
      <c r="D677" s="901"/>
      <c r="E677" s="891"/>
    </row>
    <row r="678" spans="1:5" ht="18.75">
      <c r="A678" s="991" t="s">
        <v>818</v>
      </c>
      <c r="B678" s="992" t="s">
        <v>819</v>
      </c>
      <c r="C678" s="889" t="s">
        <v>468</v>
      </c>
      <c r="D678" s="901"/>
      <c r="E678" s="891"/>
    </row>
    <row r="679" spans="1:5" ht="18.75">
      <c r="A679" s="991" t="s">
        <v>820</v>
      </c>
      <c r="B679" s="992" t="s">
        <v>821</v>
      </c>
      <c r="C679" s="889" t="s">
        <v>468</v>
      </c>
      <c r="D679" s="901"/>
      <c r="E679" s="891"/>
    </row>
    <row r="680" spans="1:5" ht="18.75">
      <c r="A680" s="991" t="s">
        <v>822</v>
      </c>
      <c r="B680" s="992" t="s">
        <v>823</v>
      </c>
      <c r="C680" s="889" t="s">
        <v>468</v>
      </c>
      <c r="D680" s="901"/>
      <c r="E680" s="891"/>
    </row>
    <row r="681" spans="1:5" ht="18.75">
      <c r="A681" s="991" t="s">
        <v>824</v>
      </c>
      <c r="B681" s="992" t="s">
        <v>825</v>
      </c>
      <c r="C681" s="889" t="s">
        <v>468</v>
      </c>
      <c r="D681" s="901"/>
      <c r="E681" s="891"/>
    </row>
    <row r="682" spans="1:5" ht="18.75">
      <c r="A682" s="991" t="s">
        <v>826</v>
      </c>
      <c r="B682" s="992" t="s">
        <v>827</v>
      </c>
      <c r="C682" s="889" t="s">
        <v>468</v>
      </c>
      <c r="D682" s="901"/>
      <c r="E682" s="891"/>
    </row>
    <row r="683" spans="1:5" ht="18.75">
      <c r="A683" s="991" t="s">
        <v>828</v>
      </c>
      <c r="B683" s="992" t="s">
        <v>829</v>
      </c>
      <c r="C683" s="889" t="s">
        <v>468</v>
      </c>
      <c r="D683" s="901"/>
      <c r="E683" s="891"/>
    </row>
    <row r="684" spans="1:5" ht="20.25" thickBot="1">
      <c r="A684" s="995" t="s">
        <v>830</v>
      </c>
      <c r="B684" s="1002" t="s">
        <v>831</v>
      </c>
      <c r="C684" s="889" t="s">
        <v>468</v>
      </c>
      <c r="D684" s="901"/>
      <c r="E684" s="891"/>
    </row>
    <row r="685" spans="1:5" ht="18.75">
      <c r="A685" s="989" t="s">
        <v>832</v>
      </c>
      <c r="B685" s="990" t="s">
        <v>833</v>
      </c>
      <c r="C685" s="889" t="s">
        <v>468</v>
      </c>
      <c r="D685" s="901"/>
      <c r="E685" s="891"/>
    </row>
    <row r="686" spans="1:5" ht="18.75">
      <c r="A686" s="991" t="s">
        <v>834</v>
      </c>
      <c r="B686" s="992" t="s">
        <v>835</v>
      </c>
      <c r="C686" s="889" t="s">
        <v>468</v>
      </c>
      <c r="D686" s="901"/>
      <c r="E686" s="891"/>
    </row>
    <row r="687" spans="1:5" ht="18.75">
      <c r="A687" s="991" t="s">
        <v>836</v>
      </c>
      <c r="B687" s="992" t="s">
        <v>837</v>
      </c>
      <c r="C687" s="889" t="s">
        <v>468</v>
      </c>
      <c r="D687" s="901"/>
      <c r="E687" s="891"/>
    </row>
    <row r="688" spans="1:5" ht="18.75">
      <c r="A688" s="991" t="s">
        <v>838</v>
      </c>
      <c r="B688" s="992" t="s">
        <v>839</v>
      </c>
      <c r="C688" s="889" t="s">
        <v>468</v>
      </c>
      <c r="D688" s="901"/>
      <c r="E688" s="891"/>
    </row>
    <row r="689" spans="1:5" ht="20.25" thickBot="1">
      <c r="A689" s="995" t="s">
        <v>840</v>
      </c>
      <c r="B689" s="1002" t="s">
        <v>841</v>
      </c>
      <c r="C689" s="889" t="s">
        <v>468</v>
      </c>
      <c r="D689" s="901"/>
      <c r="E689" s="891"/>
    </row>
    <row r="690" spans="1:5" ht="19.5">
      <c r="A690" s="901"/>
      <c r="B690" s="930"/>
      <c r="C690" s="889"/>
      <c r="D690" s="901"/>
      <c r="E690" s="891"/>
    </row>
    <row r="691" spans="1:5" ht="14.25">
      <c r="A691" s="1003" t="s">
        <v>1919</v>
      </c>
      <c r="B691" s="1004" t="s">
        <v>1918</v>
      </c>
      <c r="D691" s="898"/>
      <c r="E691" s="898"/>
    </row>
    <row r="692" spans="1:5" ht="14.25">
      <c r="A692" s="1005"/>
      <c r="B692" s="1056">
        <v>41670</v>
      </c>
      <c r="D692" s="898"/>
      <c r="E692" s="898"/>
    </row>
    <row r="693" spans="1:5" ht="14.25">
      <c r="A693" s="1005"/>
      <c r="B693" s="1056">
        <v>41698</v>
      </c>
      <c r="D693" s="898"/>
      <c r="E693" s="898"/>
    </row>
    <row r="694" spans="1:5" ht="14.25">
      <c r="A694" s="1005"/>
      <c r="B694" s="1056">
        <v>41729</v>
      </c>
      <c r="D694" s="898"/>
      <c r="E694" s="898"/>
    </row>
    <row r="695" spans="1:2" ht="14.25">
      <c r="A695" s="1005"/>
      <c r="B695" s="1056">
        <v>41759</v>
      </c>
    </row>
    <row r="696" spans="1:2" ht="14.25">
      <c r="A696" s="1005"/>
      <c r="B696" s="1056">
        <v>41790</v>
      </c>
    </row>
    <row r="697" spans="1:2" ht="14.25">
      <c r="A697" s="1005"/>
      <c r="B697" s="1056">
        <v>41820</v>
      </c>
    </row>
    <row r="698" spans="1:2" ht="14.25">
      <c r="A698" s="1005"/>
      <c r="B698" s="1056">
        <v>41851</v>
      </c>
    </row>
    <row r="699" spans="1:2" ht="14.25">
      <c r="A699" s="1005"/>
      <c r="B699" s="1056">
        <v>41882</v>
      </c>
    </row>
    <row r="700" spans="1:2" ht="14.25">
      <c r="A700" s="1005"/>
      <c r="B700" s="1056">
        <v>41912</v>
      </c>
    </row>
    <row r="701" spans="1:2" ht="14.25">
      <c r="A701" s="1005"/>
      <c r="B701" s="1056">
        <v>41943</v>
      </c>
    </row>
    <row r="702" spans="1:2" ht="14.25">
      <c r="A702" s="1005"/>
      <c r="B702" s="1056">
        <v>41973</v>
      </c>
    </row>
    <row r="703" spans="1:2" ht="14.25">
      <c r="A703" s="1005"/>
      <c r="B703" s="1056">
        <v>42004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Administrator</cp:lastModifiedBy>
  <cp:lastPrinted>2013-12-30T07:01:00Z</cp:lastPrinted>
  <dcterms:created xsi:type="dcterms:W3CDTF">1997-12-10T11:54:07Z</dcterms:created>
  <dcterms:modified xsi:type="dcterms:W3CDTF">2014-09-12T12:45:15Z</dcterms:modified>
  <cp:category/>
  <cp:version/>
  <cp:contentType/>
  <cp:contentStatus/>
</cp:coreProperties>
</file>